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irglobalcloud.sharepoint.com/sites/IR-Strategy-Internal/Shared Documents/IR/Press Release/H1'26 Earnings Release Pack/FINAL/Website Upload 20.08.2026/"/>
    </mc:Choice>
  </mc:AlternateContent>
  <xr:revisionPtr revIDLastSave="493" documentId="8_{41DB5B9C-328F-4EBA-B8AB-87A59CB4A5B9}" xr6:coauthVersionLast="47" xr6:coauthVersionMax="47" xr10:uidLastSave="{4A58D395-EA3C-4531-9DC9-0FD2A6AC562E}"/>
  <bookViews>
    <workbookView xWindow="-110" yWindow="-110" windowWidth="19420" windowHeight="11500" xr2:uid="{EC26AC0E-D95E-4443-BA6F-862B64A0C733}"/>
  </bookViews>
  <sheets>
    <sheet name="Disclaimer" sheetId="2" r:id="rId1"/>
    <sheet name="Financials" sheetId="1" r:id="rId2"/>
    <sheet name="Glossary" sheetId="3" r:id="rId3"/>
    <sheet name="Appendix" sheetId="4" r:id="rId4"/>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161" i="1" l="1"/>
  <c r="K160" i="1"/>
  <c r="K162" i="1" s="1"/>
  <c r="K155" i="1"/>
  <c r="K157" i="1" s="1"/>
  <c r="K138" i="1"/>
  <c r="K140" i="1" s="1"/>
  <c r="K126" i="1"/>
  <c r="K115" i="1"/>
  <c r="K117" i="1" s="1"/>
  <c r="K143" i="1" s="1"/>
  <c r="K105" i="1"/>
  <c r="G255" i="1"/>
  <c r="G244" i="1"/>
  <c r="G223" i="1"/>
  <c r="G201" i="1"/>
  <c r="G205" i="1" s="1"/>
  <c r="K16" i="1"/>
  <c r="K18" i="1" s="1"/>
  <c r="G77" i="1"/>
  <c r="G64" i="1"/>
  <c r="J255" i="1"/>
  <c r="J248" i="1"/>
  <c r="J244" i="1"/>
  <c r="J223" i="1"/>
  <c r="J205" i="1"/>
  <c r="J126" i="1"/>
  <c r="J115" i="1"/>
  <c r="J105" i="1"/>
  <c r="J16" i="1"/>
  <c r="J18" i="1" s="1"/>
  <c r="K255" i="1"/>
  <c r="K248" i="1"/>
  <c r="K244" i="1"/>
  <c r="K223" i="1"/>
  <c r="K205" i="1"/>
  <c r="G126" i="1"/>
  <c r="G115" i="1"/>
  <c r="G105" i="1"/>
  <c r="H255" i="1"/>
  <c r="H244" i="1"/>
  <c r="H223" i="1"/>
  <c r="H155" i="1"/>
  <c r="H157" i="1" s="1"/>
  <c r="H126" i="1"/>
  <c r="H161" i="1"/>
  <c r="H115" i="1"/>
  <c r="E90" i="1"/>
  <c r="H67" i="1"/>
  <c r="H77" i="1" s="1"/>
  <c r="H90" i="1" s="1"/>
  <c r="H64" i="1"/>
  <c r="H34" i="1"/>
  <c r="H32" i="1"/>
  <c r="H31" i="1"/>
  <c r="H26" i="1"/>
  <c r="H22" i="1"/>
  <c r="H21" i="1"/>
  <c r="H20" i="1"/>
  <c r="H14" i="1"/>
  <c r="H16" i="1" s="1"/>
  <c r="E205" i="1"/>
  <c r="D205" i="1"/>
  <c r="E255" i="1"/>
  <c r="D255" i="1"/>
  <c r="C255" i="1"/>
  <c r="C244" i="1"/>
  <c r="C223" i="1"/>
  <c r="C201" i="1"/>
  <c r="C205" i="1" s="1"/>
  <c r="E161" i="1"/>
  <c r="D161" i="1"/>
  <c r="C161" i="1"/>
  <c r="E160" i="1"/>
  <c r="D160" i="1"/>
  <c r="C160" i="1"/>
  <c r="E138" i="1"/>
  <c r="D138" i="1"/>
  <c r="C138" i="1"/>
  <c r="E126" i="1"/>
  <c r="D126" i="1"/>
  <c r="C126" i="1"/>
  <c r="E115" i="1"/>
  <c r="D115" i="1"/>
  <c r="C115" i="1"/>
  <c r="E105" i="1"/>
  <c r="D105" i="1"/>
  <c r="C105" i="1"/>
  <c r="D90" i="1"/>
  <c r="D65" i="1" s="1"/>
  <c r="C90" i="1"/>
  <c r="E64" i="1"/>
  <c r="D64" i="1"/>
  <c r="C64" i="1"/>
  <c r="E52" i="1"/>
  <c r="D52" i="1"/>
  <c r="C52" i="1"/>
  <c r="E18" i="1"/>
  <c r="D18" i="1"/>
  <c r="C18" i="1"/>
  <c r="E14" i="1"/>
  <c r="D14" i="1"/>
  <c r="C14" i="1"/>
  <c r="K165" i="1" l="1"/>
  <c r="K164" i="1"/>
  <c r="G246" i="1"/>
  <c r="G248" i="1" s="1"/>
  <c r="G14" i="1"/>
  <c r="J162" i="1"/>
  <c r="J138" i="1"/>
  <c r="J140" i="1" s="1"/>
  <c r="J29" i="1"/>
  <c r="J117" i="1"/>
  <c r="K29" i="1"/>
  <c r="G162" i="1"/>
  <c r="G138" i="1"/>
  <c r="G140" i="1" s="1"/>
  <c r="G90" i="1"/>
  <c r="G117" i="1"/>
  <c r="H201" i="1"/>
  <c r="H205" i="1" s="1"/>
  <c r="H246" i="1" s="1"/>
  <c r="H248" i="1" s="1"/>
  <c r="H105" i="1"/>
  <c r="H117" i="1" s="1"/>
  <c r="H138" i="1"/>
  <c r="H140" i="1" s="1"/>
  <c r="H160" i="1"/>
  <c r="H162" i="1" s="1"/>
  <c r="E65" i="1"/>
  <c r="H65" i="1"/>
  <c r="H18" i="1"/>
  <c r="C140" i="1"/>
  <c r="E117" i="1"/>
  <c r="C162" i="1"/>
  <c r="C165" i="1" s="1"/>
  <c r="D140" i="1"/>
  <c r="D162" i="1"/>
  <c r="D165" i="1" s="1"/>
  <c r="D117" i="1"/>
  <c r="C29" i="1"/>
  <c r="D29" i="1"/>
  <c r="C65" i="1"/>
  <c r="E162" i="1"/>
  <c r="E29" i="1"/>
  <c r="C117" i="1"/>
  <c r="E140" i="1"/>
  <c r="G143" i="1" l="1"/>
  <c r="J143" i="1"/>
  <c r="H143" i="1"/>
  <c r="G16" i="1"/>
  <c r="J35" i="1"/>
  <c r="K35" i="1"/>
  <c r="G65" i="1"/>
  <c r="H164" i="1"/>
  <c r="H165" i="1"/>
  <c r="H29" i="1"/>
  <c r="C164" i="1"/>
  <c r="C143" i="1"/>
  <c r="D143" i="1"/>
  <c r="E143" i="1"/>
  <c r="D164" i="1"/>
  <c r="E165" i="1"/>
  <c r="E164" i="1"/>
  <c r="D35" i="1"/>
  <c r="C35" i="1"/>
  <c r="E35" i="1"/>
  <c r="G18" i="1" l="1"/>
  <c r="J38" i="1"/>
  <c r="K38" i="1"/>
  <c r="H35" i="1"/>
  <c r="E38" i="1"/>
  <c r="E46" i="1" s="1"/>
  <c r="D38" i="1"/>
  <c r="C38" i="1"/>
  <c r="G29" i="1" l="1"/>
  <c r="J46" i="1"/>
  <c r="K46" i="1"/>
  <c r="H38" i="1"/>
  <c r="D170" i="1"/>
  <c r="D46" i="1"/>
  <c r="C170" i="1"/>
  <c r="C46" i="1"/>
  <c r="E170" i="1"/>
  <c r="G35" i="1" l="1"/>
  <c r="H46" i="1"/>
  <c r="G38" i="1" l="1"/>
  <c r="G46"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<sst xmlns="http://schemas.openxmlformats.org/spreadsheetml/2006/main" count="248" uniqueCount="212">
  <si>
    <t>YE Dec</t>
  </si>
  <si>
    <t>$000</t>
  </si>
  <si>
    <t>Income Statement</t>
  </si>
  <si>
    <t>Core - Americas</t>
  </si>
  <si>
    <t>Core - Europe</t>
  </si>
  <si>
    <t>Core - MEAA</t>
  </si>
  <si>
    <t>NGC</t>
  </si>
  <si>
    <t>Total Revenue</t>
  </si>
  <si>
    <t>Revenue</t>
  </si>
  <si>
    <t>Cost of sales</t>
  </si>
  <si>
    <t>Distribution expenses</t>
  </si>
  <si>
    <t>Administrative expenses</t>
  </si>
  <si>
    <t>Provision for impairment of receivables</t>
  </si>
  <si>
    <t>Impairment losses property, plant and equipment</t>
  </si>
  <si>
    <t>Impairment losses on intangible assets</t>
  </si>
  <si>
    <t>Other operating income</t>
  </si>
  <si>
    <t>Other losses</t>
  </si>
  <si>
    <t>Administrative significant non-recurring items</t>
  </si>
  <si>
    <t>Share of results in joint venture</t>
  </si>
  <si>
    <t>Finance income</t>
  </si>
  <si>
    <t>Finance costs</t>
  </si>
  <si>
    <t>Taxation</t>
  </si>
  <si>
    <t>Profit for the year</t>
  </si>
  <si>
    <t>Other comprehensive income</t>
  </si>
  <si>
    <t>Changes in fair value of cash flow hedges</t>
  </si>
  <si>
    <t>Amounts reclassified to profit or loss from cash flow hedges</t>
  </si>
  <si>
    <t>Remeasurements of defined benefit plans</t>
  </si>
  <si>
    <t>Foreign currency translation differences – foreign operations</t>
  </si>
  <si>
    <t>Total comprehensive income for the year</t>
  </si>
  <si>
    <t>Profit for the period attributable to:</t>
  </si>
  <si>
    <t>Shareholders of the company</t>
  </si>
  <si>
    <t>Non controlling interests</t>
  </si>
  <si>
    <t>Total comprehensive income attributable to:</t>
  </si>
  <si>
    <t>EBITDA</t>
  </si>
  <si>
    <t>Total Adj. EBITDA</t>
  </si>
  <si>
    <t>check: from above</t>
  </si>
  <si>
    <t xml:space="preserve">Profit for the year </t>
  </si>
  <si>
    <t xml:space="preserve">Add / (subtract): </t>
  </si>
  <si>
    <t xml:space="preserve">Depreciation – property, plant and equipment </t>
  </si>
  <si>
    <t>Depreciation - right-of-use assets</t>
  </si>
  <si>
    <t>Amortisation</t>
  </si>
  <si>
    <t>Share based compensations</t>
  </si>
  <si>
    <t>Corporate restructuring costs</t>
  </si>
  <si>
    <t>Significant provisions, write offs and associated legal costs</t>
  </si>
  <si>
    <t>Impairment of intangible asset associated with discontinued operations</t>
  </si>
  <si>
    <t>Expenses of discontinued entities</t>
  </si>
  <si>
    <t>Inventory charge driven by exceptional regulatory change</t>
  </si>
  <si>
    <t>Public company readiness cost</t>
  </si>
  <si>
    <t>Extra-ordinary supply chain costs</t>
  </si>
  <si>
    <t>Adjusted EBITDA</t>
  </si>
  <si>
    <t>Consolidated Balance Sheet</t>
  </si>
  <si>
    <t>Non-current assets</t>
  </si>
  <si>
    <t>Property, plant and equipment</t>
  </si>
  <si>
    <t>Right of use assets</t>
  </si>
  <si>
    <t>Intangible assets</t>
  </si>
  <si>
    <t>Investment in joint venture</t>
  </si>
  <si>
    <t>Trade and other receivables</t>
  </si>
  <si>
    <t>Investment property</t>
  </si>
  <si>
    <t>Other financial assets at FVTPL</t>
  </si>
  <si>
    <t>Deferred tax assets</t>
  </si>
  <si>
    <t>Current assets</t>
  </si>
  <si>
    <t>Inventories</t>
  </si>
  <si>
    <t>Advance Tax</t>
  </si>
  <si>
    <t>Cash and cash equivalents</t>
  </si>
  <si>
    <t>Assets classified as held for sale</t>
  </si>
  <si>
    <t>Other financial assets</t>
  </si>
  <si>
    <t>Total assets</t>
  </si>
  <si>
    <t>Non-current liabilities</t>
  </si>
  <si>
    <t>Other interest-bearing loans and borrowings</t>
  </si>
  <si>
    <t xml:space="preserve">Lease liabilities </t>
  </si>
  <si>
    <t>Employee benefits</t>
  </si>
  <si>
    <t>Derivative instrument-financial liability</t>
  </si>
  <si>
    <t xml:space="preserve">Payables relating to acquisitions </t>
  </si>
  <si>
    <t>Deferred tax liabilities</t>
  </si>
  <si>
    <t>Current liabilities</t>
  </si>
  <si>
    <t>Lease liabilities</t>
  </si>
  <si>
    <t>Trade and other payables</t>
  </si>
  <si>
    <t>Tax payable</t>
  </si>
  <si>
    <t xml:space="preserve">Provisions </t>
  </si>
  <si>
    <t>Payables relating to acquisitions</t>
  </si>
  <si>
    <t>Liabilities classified as held for sale</t>
  </si>
  <si>
    <t>Total liabilities</t>
  </si>
  <si>
    <t>Net assets</t>
  </si>
  <si>
    <t>check:</t>
  </si>
  <si>
    <t>Capital and reserves</t>
  </si>
  <si>
    <t>Share capital</t>
  </si>
  <si>
    <t>Share premium</t>
  </si>
  <si>
    <t>Merger reserve</t>
  </si>
  <si>
    <t>Cash flow hedge reserve</t>
  </si>
  <si>
    <t>Defined benefit plans reserve</t>
  </si>
  <si>
    <t>Translation reserve</t>
  </si>
  <si>
    <t>Other reserve</t>
  </si>
  <si>
    <t>Retained earnings</t>
  </si>
  <si>
    <t>Equity attributable to the equity holder of the company</t>
  </si>
  <si>
    <t>Non-controlling interests</t>
  </si>
  <si>
    <t>Net equity</t>
  </si>
  <si>
    <t>Total Debt, including lease liabilites</t>
  </si>
  <si>
    <t>Cash</t>
  </si>
  <si>
    <t>Net Debt</t>
  </si>
  <si>
    <t>Unamortized transaction costs</t>
  </si>
  <si>
    <t>Net Debt, including unamortized txn costs - AIR's view of debt</t>
  </si>
  <si>
    <t>Net Debt, ex lease liabilities and derivative liabilities</t>
  </si>
  <si>
    <t>Consolidated Cash Flow</t>
  </si>
  <si>
    <t>Cash Flows from Operating Activities</t>
  </si>
  <si>
    <t>Adjustments for:</t>
  </si>
  <si>
    <t>Depreciation and amortisation</t>
  </si>
  <si>
    <t>Income tax expense / (income)</t>
  </si>
  <si>
    <t>Impairment loss on trade and other receivables</t>
  </si>
  <si>
    <t>Gain on disposal of property, plant and equipment</t>
  </si>
  <si>
    <t>Loss on disposal of Intangibles</t>
  </si>
  <si>
    <t>Impairment losses on intangibles</t>
  </si>
  <si>
    <t>Write off on PPE</t>
  </si>
  <si>
    <t>Gain on write off of payables for acquisitions</t>
  </si>
  <si>
    <t>Gain on diposal of investment property</t>
  </si>
  <si>
    <t>(Gain) / loss  on disposal of right-of-use assets</t>
  </si>
  <si>
    <t>Provision for slow-moving items – net</t>
  </si>
  <si>
    <t>VAT written off</t>
  </si>
  <si>
    <t>Equity settled share-based payments</t>
  </si>
  <si>
    <t>Exchange (gain) / loss - net</t>
  </si>
  <si>
    <t>Impairment losses on PPE</t>
  </si>
  <si>
    <t>Loss on disposal of subsidiaries</t>
  </si>
  <si>
    <t>Current service costs</t>
  </si>
  <si>
    <t>Changes in working capital:</t>
  </si>
  <si>
    <t>Decrease / (increase) in trade and other receivables</t>
  </si>
  <si>
    <t>Decrease / (increase) in inventories</t>
  </si>
  <si>
    <t>Increase / (decrease) in trade and other payables</t>
  </si>
  <si>
    <t>Operating cash flows before payments for employee benefits and payments for income tax</t>
  </si>
  <si>
    <t>Income tax paid</t>
  </si>
  <si>
    <t>Employee benefits paid</t>
  </si>
  <si>
    <t>Net Cash Generated from Operating Activities</t>
  </si>
  <si>
    <t>Cash flows from investing activities</t>
  </si>
  <si>
    <t>Proceeds from sale of property, plant and equipment</t>
  </si>
  <si>
    <t>Transactions with JV</t>
  </si>
  <si>
    <t>Rou acquisition</t>
  </si>
  <si>
    <t>Modification</t>
  </si>
  <si>
    <t>Payment made for acquisitions of shared in Joint venture</t>
  </si>
  <si>
    <t>Proceeds on sale of investment property</t>
  </si>
  <si>
    <t>Interest received</t>
  </si>
  <si>
    <t>Investment in convertible loan</t>
  </si>
  <si>
    <t>Payment made for acquisitions</t>
  </si>
  <si>
    <t>Acquisition of property, plant and equipment</t>
  </si>
  <si>
    <t>Acquisition of intangible assets</t>
  </si>
  <si>
    <t>Interest received on lease receivables</t>
  </si>
  <si>
    <t>Acquisition related to payables transactions</t>
  </si>
  <si>
    <t>Change in cash - assets held for sale</t>
  </si>
  <si>
    <t xml:space="preserve">Proceeds from sale of subsidaries – net of cash </t>
  </si>
  <si>
    <t>Net cash used in investing activities</t>
  </si>
  <si>
    <t xml:space="preserve">Cash flows from financing activities </t>
  </si>
  <si>
    <t>Proceeds from loans and borrowings (net of transaction costs)</t>
  </si>
  <si>
    <t>Payment of transaction costs related to loans</t>
  </si>
  <si>
    <t xml:space="preserve">Proceeds from interest rate swap </t>
  </si>
  <si>
    <t>Interest paid on loans and borrowings</t>
  </si>
  <si>
    <t>Interest paid on lease liabilities</t>
  </si>
  <si>
    <t>Transaction with non-controlling interest</t>
  </si>
  <si>
    <t xml:space="preserve">Employee SBP consideration received </t>
  </si>
  <si>
    <t>Cash paid for shares bought back from shareholders</t>
  </si>
  <si>
    <t>Repayment of borrowings</t>
  </si>
  <si>
    <t>Transaction Cost</t>
  </si>
  <si>
    <t xml:space="preserve">Payment of lease liabilities </t>
  </si>
  <si>
    <t>Payments for share buyback</t>
  </si>
  <si>
    <t>Dividend payout</t>
  </si>
  <si>
    <t>Payment of principal lease payment</t>
  </si>
  <si>
    <t>Shareholder distributions</t>
  </si>
  <si>
    <t>Net cash used in financing activities</t>
  </si>
  <si>
    <t>Net increase in cash and cash equivalents</t>
  </si>
  <si>
    <t>Cash and cash equivalents at beginning of the year</t>
  </si>
  <si>
    <t>Cash and cash equivalents at 31 December</t>
  </si>
  <si>
    <t>Total Revenues</t>
  </si>
  <si>
    <t>Revenue Breakdown</t>
  </si>
  <si>
    <t>Tobacco and related products</t>
  </si>
  <si>
    <t>Royalty income, from sale of tobacco products transferred at a point of time</t>
  </si>
  <si>
    <t>Royalty income, from sale of tobacco products transferred over time</t>
  </si>
  <si>
    <t>Logistics services transferred over time</t>
  </si>
  <si>
    <t>Changes in fair value of derivative financial instruments</t>
  </si>
  <si>
    <t>Changes in fair value of financial asset at FVOCI</t>
  </si>
  <si>
    <t>Extra-ordinary costs caused by regional disruption</t>
  </si>
  <si>
    <t>Regulatory costs</t>
  </si>
  <si>
    <t>Fees related to BCA transaction</t>
  </si>
  <si>
    <t>Expense of equity issued at BCA transaction date (net)</t>
  </si>
  <si>
    <t>Financial asset at FVOCI</t>
  </si>
  <si>
    <t>Derivative financial instruments</t>
  </si>
  <si>
    <t>Restricted deposit</t>
  </si>
  <si>
    <t>Treasury shares</t>
  </si>
  <si>
    <t>Expenses related to reorganization transaction</t>
  </si>
  <si>
    <t>Cash paid for expenses related to reorganization transactions</t>
  </si>
  <si>
    <t>Cash received related to reorganization transactions</t>
  </si>
  <si>
    <t>Proceeds from lease incentives</t>
  </si>
  <si>
    <t>AIR GLOBAL PLC</t>
  </si>
  <si>
    <t>Use of Non-IFRS Financial Measures</t>
  </si>
  <si>
    <t>No Offer or Solicitation</t>
  </si>
  <si>
    <t>Segment wise Adj. EBITDA</t>
  </si>
  <si>
    <t>This file is for informational purposes only and does not constitute (and shall not be construed as) an offer to sell or the solicitation of an offer to buy any securities of AIR, nor shall there be any sale of securities in any state or jurisdiction in which such offer, solicitation, or sale would be unlawful prior to registration or qualification under the securities laws of any such state or jurisdiction.</t>
  </si>
  <si>
    <t>Contacts: AIR Investor Relations</t>
  </si>
  <si>
    <t>Gaurav Jain: Gaurav.jain@air.global; +971-56-439-4296
Anuja Shendye: a.shendye@air.global; +971-58-907-8782
investor@air.global</t>
  </si>
  <si>
    <t>H1 June</t>
  </si>
  <si>
    <t>Q2 June</t>
  </si>
  <si>
    <t>Gross Profit</t>
  </si>
  <si>
    <t>Operating Profit</t>
  </si>
  <si>
    <t>Profit Before Taxation</t>
  </si>
  <si>
    <t>AIR defines Net Debt as total borrowings (comprising current and non-current interest-bearing loans and borrowings) less cash and cash equivalents, each as reported on AIR’s IFRS statement of financial position. AIR defines the ratio of Net Debt to Adjusted EBITDA (“leverage”) as Net Debt divided by Adjusted EBITDA. Neither Net Debt nor the Net Debt to Adjusted EBITDA ratio is presented in accordance with IFRS; the most directly comparable IFRS measures are total borrowings and cash and cash equivalents, each as reported on AIR’s statement of financial position. AIR believes this ratio is a useful measure of AIR’s capital structure and progress toward its target leverage. A reconciliation of profit/(loss) for the period to EBITDA and Adjusted EBITDA and total borrowings to Net Debt is set forth in the file.</t>
  </si>
  <si>
    <t>Total borrowings (current and non-current interest-bearing loans, lease liabilities, accrued interest and other borrowings)</t>
  </si>
  <si>
    <t>Less: Cash and cash equivalents</t>
  </si>
  <si>
    <t>Rolling 12 Months Adjusted EBITDA*</t>
  </si>
  <si>
    <t>Net Debt/Adjusted EBITDA</t>
  </si>
  <si>
    <t>H1’26</t>
  </si>
  <si>
    <t>($ million)</t>
  </si>
  <si>
    <t>Note: Net Debt / Adjusted EBITDA is calculated based on rolling twelve-month Adjusted EBITDA. H1’26 is based on the latest available financial statements. The comparator period is H1’25. To ensure a like-for-like comparison, H2’25 Adjusted EBITDA was derived from FY 2025 Adjusted EBITDA as previously reported of $139.3 million, less H1’25 Adjusted EBITDA of $71.7 million, resulting in H2’25 Adjusted EBITDA of $67.6 million</t>
  </si>
  <si>
    <t>Reconciliation of total borrowings (current and non-current interest-bearing loans and borrowings) to Net Debt/Adjusted EBITDA</t>
  </si>
  <si>
    <t>(i) Represents total borrowings (including “current and non-current borrowings” as shown in the consolidated statement of financial position) less cash and cash equivalents.
(ii) Represents earnings before interest, taxes, depreciation and amortization, further adjusted to exclude items such as non-recurring expenses, share-based compensation and other non-operational items.
(iii) Represents Net Debt divided by Adjusted EBITDA. Net Debt/Adjusted EBITDA is a non-IFRS leverage ratio and differs from the gearing ratio (net debt divided by total capital) presented in AIR’s historical financial statements.</t>
  </si>
  <si>
    <t xml:space="preserve">This file includes EBITDA, Adjusted EBITDA, Net Debt and the ratio of Net Debt to Adjusted EBITDA, each of which is a financial measure not presented in accordance with the International Financial Reporting Standards as issued by the International Accounting Standards Board (“IFRS”) and may be different from similarly titled measures used by other companies.
AIR defines EBITDA as earnings for the period before interest, taxation, depreciation and amortization. The most directly comparable IFRS measure is profit/(loss) for the period. EBITDA is an intermediate step in AIR’s calculation of Adjusted EBITDA, as set out in the reconciliation as set out in Appendix D to the Press release of AIR Global PLC, dated August 20, 2026.
AIR defines Adjusted EBITDA as earnings before interest, taxes, depreciation, and amortization, further adjusted to exclude items such as non-recurring expenses, share-based compensation and other non-operating expenses. The most directly comparable IFRS measure is profit/(loss) for the period. AIR believes that Adjusted EBITDA is a useful measure as it allows investors and management to evaluate AIR’s operating performance on a consistent basis, excluding the impact of non-operational, non-cash, or one-time items that may obscure underlying trends, and facilitate comparison across periods and with peer companies. Adjusted EBITDA is not a presentation made in accordance with IFRS, and AIR’s use of the term may vary from its use by other companies. You should exercise caution in comparing AIR’s Adjusted EBITDA to similarly titled measures reported by other companies and should not consider it in isolation or as a substitute for analysis of AIR’s results as reported under IFRS.
Some of these limitations include that Adjusted EBITDA does not reflect cash expenditures or future requirements for capital investments or contractual commitments; does not reflect changes in, or cash requirements for, working capital needs; does not reflect interest expense or the cash requirements necessary to service interest or principal payments on debt; does not reflect any cash income taxes AIR may be required to pay; and, although depreciation and amortization are non-cash charges, the assets being depreciated and amortized will often need to be replaced in the future, which Adjusted EBITDA does not reflect. In addition, other companies in AIR’s industry may calculate this measure differently, limiting its usefulness as a comparative measure, and the adjustments made in calculating Adjusted EBITDA are those that management considers not representative of AIR’s core operations and are therefore subjective in nature. A reconciliation of profit/(loss) for the period to EBITDA and Adjusted EBITDA as set out in Appendix D to the Press release of AIR Global PLC, dated August 20, 2026.
AIR defines Net Debt as total borrowings (comprising current and non-current interest-bearing loans and borrowings) less cash and cash equivalents, each as reported on AIR’s IFRS statement of financial position. AIR defines the ratio of Net Debt to Adjusted EBITDA (“leverage”) as Net Debt divided by Adjusted EBITDA. Neither Net Debt nor the Net Debt to Adjusted EBITDA ratio is presented in accordance with IFRS; the most directly comparable IFRS measures are total borrowings and cash and cash equivalents, each as reported on AIR’s statement of financial position. AIR believes this ratio is a useful measure of AIR’s capital structure and progress toward its target leverage. A reconciliation of total borrowings to Net Debt is set forth in the file. </t>
  </si>
  <si>
    <t>AIR defines EBITDA as earnings for the period before interest, taxation, depreciation and amortization. The most directly comparable IFRS measure is profit/ (loss) for the period. EBITDA is an intermediate step in AIR’s calculation of Adjusted EBITDA, as set out in the reconciliation as set out in Appendix D to the Press release of AIR Global PLC, dated August 20, 2026</t>
  </si>
  <si>
    <r>
      <t xml:space="preserve">AIR defines Adjusted EBITDA as earnings </t>
    </r>
    <r>
      <rPr>
        <sz val="11"/>
        <color rgb="FF000000"/>
        <rFont val="Calibri"/>
        <family val="2"/>
      </rPr>
      <t>before interest, taxes, depreciation, and amortization, further adjusted to exclude items such as non-recurring expenses, share-based compensation and other non-operating expenses. Adjusted EBITDA is not a measure specifically defined under IFRS</t>
    </r>
    <r>
      <rPr>
        <sz val="11"/>
        <color theme="1"/>
        <rFont val="Calibri"/>
        <family val="2"/>
      </rPr>
      <t>. The most directly comparable IFRS measure is profit/(loss) for the period. A reconciliation of profit/(loss) for the period to Adjusted EBITDA as set out in Appendix D to the Press release of AIR Global PLC, dated August 20,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</si>
</sst>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00_ ;_ * \-#,##0.00_ ;_ * &quot;-&quot;??_ ;_ @_ "/>
    <numFmt numFmtId="165" formatCode="_ * #,##0_ ;_ * \-#,##0_ ;_ * &quot;-&quot;??_ ;_ @_ "/>
    <numFmt numFmtId="166" formatCode="_(* #,##0_);_(* \(#,##0\);_(* &quot;-&quot;??_);_(@_)"/>
    <numFmt numFmtId="167" formatCode="_-* #,##0_-;\-* #,##0_-;_-* &quot;-&quot;??_-;_-@_-"/>
    <numFmt numFmtId="168" formatCode="_(\ #,##0_);_(\ \(#,##0\);_(\ &quot;—&quot;_);_(@_)"/>
  </numFmts>
  <fonts count="2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color theme="4"/>
      <name val="Calibri"/>
      <family val="2"/>
      <scheme val="minor"/>
    </font>
    <font>
      <b/>
      <sz val="11"/>
      <color rgb="FF0070C0"/>
      <name val="Calibri"/>
      <family val="2"/>
      <scheme val="minor"/>
    </font>
    <font>
      <sz val="11"/>
      <color rgb="FF0070C0"/>
      <name val="Calibri"/>
      <family val="2"/>
      <scheme val="minor"/>
    </font>
    <font>
      <b/>
      <sz val="11"/>
      <name val="Calibri"/>
      <family val="2"/>
      <scheme val="minor"/>
    </font>
    <font>
      <sz val="11"/>
      <name val="Calibri"/>
      <family val="2"/>
      <scheme val="minor"/>
    </font>
    <font>
      <b/>
      <sz val="11"/>
      <color theme="4" tint="-0.249977111117893"/>
      <name val="Calibri"/>
      <family val="2"/>
      <scheme val="minor"/>
    </font>
    <font>
      <b/>
      <i/>
      <sz val="11"/>
      <color theme="1"/>
      <name val="Calibri"/>
      <family val="2"/>
      <scheme val="minor"/>
    </font>
    <font>
      <sz val="11"/>
      <color theme="4" tint="-0.249977111117893"/>
      <name val="Calibri"/>
      <family val="2"/>
      <scheme val="minor"/>
    </font>
    <font>
      <sz val="11"/>
      <color theme="1"/>
      <name val="Calibri"/>
      <family val="2"/>
    </font>
    <font>
      <sz val="11"/>
      <color rgb="FF000000"/>
      <name val="Calibri"/>
      <family val="2"/>
    </font>
    <font>
      <u/>
      <sz val="11"/>
      <color theme="10"/>
      <name val="Calibri"/>
      <family val="2"/>
      <scheme val="minor"/>
    </font>
    <font>
      <b/>
      <sz val="8"/>
      <color theme="1"/>
      <name val="Calibri"/>
      <family val="2"/>
      <scheme val="minor"/>
    </font>
    <font>
      <b/>
      <sz val="8"/>
      <color theme="1"/>
      <name val="Calibri"/>
      <family val="2"/>
    </font>
    <font>
      <sz val="8"/>
      <color theme="1"/>
      <name val="Calibri"/>
      <family val="2"/>
    </font>
    <font>
      <u/>
      <sz val="8"/>
      <color theme="10"/>
      <name val="Calibri"/>
      <family val="2"/>
      <scheme val="minor"/>
    </font>
    <font>
      <sz val="8"/>
      <color theme="1"/>
      <name val="Calibri"/>
      <family val="2"/>
      <scheme val="minor"/>
    </font>
    <font>
      <sz val="11"/>
      <color rgb="FF000000"/>
      <name val="Calibri"/>
      <family val="2"/>
      <scheme val="minor"/>
    </font>
    <font>
      <b/>
      <sz val="11"/>
      <color rgb="FF000000"/>
      <name val="Calibri"/>
      <family val="2"/>
    </font>
    <font>
      <i/>
      <sz val="11"/>
      <color rgb="FF000000"/>
      <name val="Calibri"/>
      <family val="2"/>
    </font>
  </fonts>
  <fills count="13">
    <fill>
      <patternFill patternType="none"/>
    </fill>
    <fill>
      <patternFill patternType="gray125"/>
    </fill>
    <fill>
      <patternFill patternType="solid">
        <fgColor theme="3" tint="-0.499984740745262"/>
        <bgColor indexed="64"/>
      </patternFill>
    </fill>
    <fill>
      <patternFill patternType="solid">
        <fgColor rgb="FF008080"/>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CFF0FC"/>
        <bgColor indexed="64"/>
      </patternFill>
    </fill>
    <fill>
      <patternFill patternType="solid">
        <fgColor rgb="FFFFFFFF"/>
        <bgColor indexed="64"/>
      </patternFill>
    </fill>
  </fills>
  <borders count="8">
    <border>
      <left/>
      <right/>
      <top/>
      <bottom/>
      <diagonal/>
    </border>
    <border>
      <left/>
      <right/>
      <top/>
      <bottom style="thin">
        <color indexed="64"/>
      </bottom>
      <diagonal/>
    </border>
    <border>
      <left/>
      <right/>
      <top style="thin">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right/>
      <top style="medium">
        <color rgb="FF000000"/>
      </top>
      <bottom/>
      <diagonal/>
    </border>
    <border>
      <left/>
      <right/>
      <top style="medium">
        <color rgb="FF000000"/>
      </top>
      <bottom style="double">
        <color rgb="FF000000"/>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6" fillId="0" borderId="0" applyNumberFormat="0" applyFill="0" applyBorder="0" applyAlignment="0" applyProtection="0"/>
  </cellStyleXfs>
  <cellXfs count="212">
    <xf numFmtId="0" fontId="0" fillId="0" borderId="0" xfId="0"/>
    <xf numFmtId="0" fontId="5" fillId="0" borderId="0" xfId="0" applyFont="1"/>
    <xf numFmtId="0" fontId="5" fillId="0" borderId="0" xfId="0" applyFont="1" applyAlignment="1">
      <alignment horizontal="right"/>
    </xf>
    <xf numFmtId="0" fontId="4" fillId="2" borderId="0" xfId="0" applyFont="1" applyFill="1"/>
    <xf numFmtId="0" fontId="2" fillId="2" borderId="0" xfId="0" applyFont="1" applyFill="1" applyAlignment="1">
      <alignment horizontal="right"/>
    </xf>
    <xf numFmtId="0" fontId="4" fillId="3" borderId="0" xfId="0" applyFont="1" applyFill="1"/>
    <xf numFmtId="0" fontId="2" fillId="3" borderId="0" xfId="0" applyFont="1" applyFill="1" applyAlignment="1">
      <alignment horizontal="right"/>
    </xf>
    <xf numFmtId="0" fontId="2" fillId="3" borderId="0" xfId="0" applyFont="1" applyFill="1" applyAlignment="1">
      <alignment horizontal="right" vertical="center" wrapText="1"/>
    </xf>
    <xf numFmtId="165" fontId="3" fillId="0" borderId="0" xfId="1" quotePrefix="1" applyNumberFormat="1" applyFont="1" applyBorder="1" applyAlignment="1">
      <alignment horizontal="right" vertical="top" wrapText="1"/>
    </xf>
    <xf numFmtId="0" fontId="3" fillId="0" borderId="0" xfId="0" applyFont="1" applyAlignment="1">
      <alignment horizontal="left" vertical="center" wrapText="1"/>
    </xf>
    <xf numFmtId="0" fontId="3" fillId="4" borderId="0" xfId="0" applyFont="1" applyFill="1" applyAlignment="1">
      <alignment horizontal="left" vertical="center" wrapText="1"/>
    </xf>
    <xf numFmtId="165" fontId="3" fillId="4" borderId="0" xfId="1" applyNumberFormat="1" applyFont="1" applyFill="1" applyBorder="1" applyAlignment="1">
      <alignment horizontal="right"/>
    </xf>
    <xf numFmtId="165" fontId="3" fillId="4" borderId="0" xfId="1" quotePrefix="1" applyNumberFormat="1" applyFont="1" applyFill="1" applyBorder="1" applyAlignment="1">
      <alignment horizontal="right" vertical="top" wrapText="1"/>
    </xf>
    <xf numFmtId="165" fontId="0" fillId="0" borderId="0" xfId="1" applyNumberFormat="1" applyFont="1" applyBorder="1" applyAlignment="1">
      <alignment horizontal="right"/>
    </xf>
    <xf numFmtId="165" fontId="6" fillId="0" borderId="0" xfId="1" applyNumberFormat="1" applyFont="1" applyFill="1" applyBorder="1" applyAlignment="1">
      <alignment horizontal="right" vertical="center"/>
    </xf>
    <xf numFmtId="165" fontId="6" fillId="0" borderId="0" xfId="1" applyNumberFormat="1" applyFont="1" applyBorder="1" applyAlignment="1">
      <alignment horizontal="right"/>
    </xf>
    <xf numFmtId="165" fontId="6" fillId="0" borderId="1" xfId="1" applyNumberFormat="1" applyFont="1" applyBorder="1" applyAlignment="1">
      <alignment horizontal="right"/>
    </xf>
    <xf numFmtId="0" fontId="3" fillId="0" borderId="0" xfId="0" applyFont="1"/>
    <xf numFmtId="0" fontId="3" fillId="6" borderId="0" xfId="0" applyFont="1" applyFill="1" applyAlignment="1">
      <alignment horizontal="left" vertical="center"/>
    </xf>
    <xf numFmtId="165" fontId="3" fillId="6" borderId="0" xfId="1" applyNumberFormat="1" applyFont="1" applyFill="1" applyBorder="1" applyAlignment="1">
      <alignment horizontal="right"/>
    </xf>
    <xf numFmtId="0" fontId="3" fillId="5" borderId="0" xfId="0" applyFont="1" applyFill="1" applyAlignment="1">
      <alignment horizontal="left" vertical="center" wrapText="1"/>
    </xf>
    <xf numFmtId="165" fontId="7" fillId="0" borderId="0" xfId="1" applyNumberFormat="1" applyFont="1" applyBorder="1" applyAlignment="1">
      <alignment horizontal="right" vertical="center" wrapText="1"/>
    </xf>
    <xf numFmtId="165" fontId="7" fillId="0" borderId="0" xfId="1" applyNumberFormat="1" applyFont="1" applyFill="1" applyBorder="1" applyAlignment="1">
      <alignment horizontal="right" vertical="center" wrapText="1"/>
    </xf>
    <xf numFmtId="0" fontId="3" fillId="5" borderId="0" xfId="0" applyFont="1" applyFill="1"/>
    <xf numFmtId="165" fontId="8" fillId="0" borderId="1" xfId="1" applyNumberFormat="1" applyFont="1" applyBorder="1" applyAlignment="1">
      <alignment horizontal="right" vertical="center" wrapText="1"/>
    </xf>
    <xf numFmtId="165" fontId="8" fillId="0" borderId="1" xfId="1" applyNumberFormat="1" applyFont="1" applyFill="1" applyBorder="1" applyAlignment="1">
      <alignment horizontal="right" vertical="center" wrapText="1"/>
    </xf>
    <xf numFmtId="165" fontId="0" fillId="0" borderId="0" xfId="1" applyNumberFormat="1" applyFont="1" applyFill="1" applyBorder="1" applyAlignment="1">
      <alignment horizontal="right" vertical="center" wrapText="1"/>
    </xf>
    <xf numFmtId="0" fontId="3" fillId="6" borderId="0" xfId="0" applyFont="1" applyFill="1" applyAlignment="1">
      <alignment horizontal="left" vertical="center" wrapText="1"/>
    </xf>
    <xf numFmtId="165" fontId="3" fillId="6" borderId="0" xfId="1" applyNumberFormat="1" applyFont="1" applyFill="1" applyBorder="1" applyAlignment="1">
      <alignment horizontal="right" vertical="center" wrapText="1"/>
    </xf>
    <xf numFmtId="165" fontId="3" fillId="0" borderId="0" xfId="1" applyNumberFormat="1" applyFont="1" applyBorder="1" applyAlignment="1">
      <alignment horizontal="right" vertical="center" wrapText="1"/>
    </xf>
    <xf numFmtId="165" fontId="9" fillId="0" borderId="0" xfId="1" applyNumberFormat="1" applyFont="1" applyBorder="1" applyAlignment="1">
      <alignment horizontal="right" vertical="center" wrapText="1"/>
    </xf>
    <xf numFmtId="165" fontId="10" fillId="0" borderId="0" xfId="1" applyNumberFormat="1" applyFont="1" applyBorder="1" applyAlignment="1">
      <alignment horizontal="right" vertical="center" wrapText="1"/>
    </xf>
    <xf numFmtId="165" fontId="8" fillId="0" borderId="0" xfId="1" applyNumberFormat="1" applyFont="1" applyBorder="1" applyAlignment="1">
      <alignment horizontal="right" vertical="center" wrapText="1"/>
    </xf>
    <xf numFmtId="165" fontId="8" fillId="0" borderId="0" xfId="1" applyNumberFormat="1" applyFont="1" applyFill="1" applyBorder="1" applyAlignment="1">
      <alignment horizontal="right" vertical="center" wrapText="1"/>
    </xf>
    <xf numFmtId="165" fontId="8" fillId="0" borderId="0" xfId="1" applyNumberFormat="1" applyFont="1" applyFill="1" applyBorder="1" applyAlignment="1">
      <alignment horizontal="right"/>
    </xf>
    <xf numFmtId="165" fontId="3" fillId="0" borderId="0" xfId="1" applyNumberFormat="1" applyFont="1" applyFill="1" applyBorder="1" applyAlignment="1">
      <alignment horizontal="right" vertical="center" wrapText="1"/>
    </xf>
    <xf numFmtId="165" fontId="8" fillId="0" borderId="1" xfId="1" applyNumberFormat="1" applyFont="1" applyFill="1" applyBorder="1" applyAlignment="1">
      <alignment horizontal="right"/>
    </xf>
    <xf numFmtId="0" fontId="3" fillId="6" borderId="2" xfId="0" applyFont="1" applyFill="1" applyBorder="1" applyAlignment="1">
      <alignment horizontal="left" vertical="center" wrapText="1"/>
    </xf>
    <xf numFmtId="165" fontId="3" fillId="6" borderId="2" xfId="1" applyNumberFormat="1" applyFont="1" applyFill="1" applyBorder="1" applyAlignment="1">
      <alignment horizontal="right" vertical="center" wrapText="1"/>
    </xf>
    <xf numFmtId="165" fontId="3" fillId="6" borderId="2" xfId="1" applyNumberFormat="1" applyFont="1" applyFill="1" applyBorder="1" applyAlignment="1">
      <alignment horizontal="right"/>
    </xf>
    <xf numFmtId="0" fontId="5" fillId="0" borderId="0" xfId="0" applyFont="1" applyAlignment="1">
      <alignment horizontal="left" vertical="center" wrapText="1"/>
    </xf>
    <xf numFmtId="165" fontId="0" fillId="0" borderId="0" xfId="1" applyNumberFormat="1" applyFont="1" applyBorder="1" applyAlignment="1">
      <alignment horizontal="right" vertical="center" wrapText="1"/>
    </xf>
    <xf numFmtId="0" fontId="3" fillId="7" borderId="0" xfId="0" applyFont="1" applyFill="1" applyAlignment="1">
      <alignment horizontal="left" vertical="center" wrapText="1"/>
    </xf>
    <xf numFmtId="165" fontId="0" fillId="7" borderId="0" xfId="1" applyNumberFormat="1" applyFont="1" applyFill="1" applyBorder="1" applyAlignment="1">
      <alignment horizontal="right" vertical="center" wrapText="1"/>
    </xf>
    <xf numFmtId="0" fontId="10" fillId="0" borderId="0" xfId="0" applyFont="1"/>
    <xf numFmtId="0" fontId="10" fillId="0" borderId="0" xfId="0" applyFont="1" applyAlignment="1">
      <alignment horizontal="left" vertical="center" wrapText="1"/>
    </xf>
    <xf numFmtId="0" fontId="10" fillId="5" borderId="0" xfId="0" applyFont="1" applyFill="1"/>
    <xf numFmtId="165" fontId="8" fillId="7" borderId="0" xfId="1" applyNumberFormat="1" applyFont="1" applyFill="1" applyBorder="1" applyAlignment="1">
      <alignment horizontal="right" vertical="center" wrapText="1"/>
    </xf>
    <xf numFmtId="165" fontId="8" fillId="0" borderId="2" xfId="1" applyNumberFormat="1" applyFont="1" applyBorder="1" applyAlignment="1">
      <alignment horizontal="right" vertical="center" wrapText="1"/>
    </xf>
    <xf numFmtId="0" fontId="8" fillId="0" borderId="0" xfId="0" applyFont="1" applyAlignment="1">
      <alignment horizontal="right"/>
    </xf>
    <xf numFmtId="166" fontId="8" fillId="0" borderId="0" xfId="0" applyNumberFormat="1" applyFont="1" applyAlignment="1">
      <alignment horizontal="right"/>
    </xf>
    <xf numFmtId="0" fontId="7" fillId="7" borderId="0" xfId="0" applyFont="1" applyFill="1" applyAlignment="1">
      <alignment horizontal="right" vertical="center" wrapText="1"/>
    </xf>
    <xf numFmtId="0" fontId="3" fillId="4" borderId="0" xfId="0" applyFont="1" applyFill="1"/>
    <xf numFmtId="0" fontId="3" fillId="4" borderId="0" xfId="0" applyFont="1" applyFill="1" applyAlignment="1">
      <alignment horizontal="right"/>
    </xf>
    <xf numFmtId="9" fontId="0" fillId="5" borderId="0" xfId="2" applyFont="1" applyFill="1" applyBorder="1" applyAlignment="1">
      <alignment horizontal="right"/>
    </xf>
    <xf numFmtId="0" fontId="3" fillId="0" borderId="0" xfId="0" applyFont="1" applyAlignment="1">
      <alignment horizontal="left" vertical="center"/>
    </xf>
    <xf numFmtId="165" fontId="3" fillId="0" borderId="0" xfId="1" applyNumberFormat="1" applyFont="1" applyBorder="1" applyAlignment="1">
      <alignment horizontal="right"/>
    </xf>
    <xf numFmtId="0" fontId="3" fillId="0" borderId="0" xfId="0" applyFont="1" applyAlignment="1">
      <alignment horizontal="justify" vertical="center" wrapText="1"/>
    </xf>
    <xf numFmtId="166" fontId="3" fillId="0" borderId="0" xfId="0" applyNumberFormat="1" applyFont="1" applyAlignment="1">
      <alignment horizontal="right"/>
    </xf>
    <xf numFmtId="0" fontId="3" fillId="7" borderId="0" xfId="0" applyFont="1" applyFill="1" applyAlignment="1">
      <alignment horizontal="justify" vertical="center" wrapText="1"/>
    </xf>
    <xf numFmtId="0" fontId="8" fillId="7" borderId="0" xfId="0" applyFont="1" applyFill="1" applyAlignment="1">
      <alignment horizontal="right" vertical="center" wrapText="1"/>
    </xf>
    <xf numFmtId="166" fontId="8" fillId="0" borderId="0" xfId="1" applyNumberFormat="1" applyFont="1" applyFill="1" applyBorder="1" applyAlignment="1">
      <alignment horizontal="right" vertical="center" wrapText="1"/>
    </xf>
    <xf numFmtId="0" fontId="3" fillId="0" borderId="2" xfId="0" applyFont="1" applyBorder="1" applyAlignment="1">
      <alignment horizontal="justify" vertical="center" wrapText="1"/>
    </xf>
    <xf numFmtId="166" fontId="3" fillId="0" borderId="2" xfId="0" applyNumberFormat="1" applyFont="1" applyBorder="1" applyAlignment="1">
      <alignment horizontal="right"/>
    </xf>
    <xf numFmtId="166" fontId="8" fillId="7" borderId="0" xfId="0" applyNumberFormat="1" applyFont="1" applyFill="1" applyAlignment="1">
      <alignment horizontal="right" vertical="center" wrapText="1"/>
    </xf>
    <xf numFmtId="166" fontId="8" fillId="7" borderId="0" xfId="1" applyNumberFormat="1" applyFont="1" applyFill="1" applyBorder="1" applyAlignment="1">
      <alignment horizontal="right" vertical="center" wrapText="1"/>
    </xf>
    <xf numFmtId="165" fontId="3" fillId="0" borderId="0" xfId="0" applyNumberFormat="1" applyFont="1"/>
    <xf numFmtId="165" fontId="3" fillId="0" borderId="2" xfId="0" applyNumberFormat="1" applyFont="1" applyBorder="1" applyAlignment="1">
      <alignment horizontal="justify" vertical="center" wrapText="1"/>
    </xf>
    <xf numFmtId="165" fontId="3" fillId="0" borderId="2" xfId="0" applyNumberFormat="1" applyFont="1" applyBorder="1" applyAlignment="1">
      <alignment horizontal="right"/>
    </xf>
    <xf numFmtId="165" fontId="3" fillId="0" borderId="0" xfId="0" applyNumberFormat="1" applyFont="1" applyAlignment="1">
      <alignment horizontal="right"/>
    </xf>
    <xf numFmtId="165" fontId="3" fillId="0" borderId="0" xfId="0" applyNumberFormat="1" applyFont="1" applyAlignment="1">
      <alignment horizontal="justify" vertical="center" wrapText="1"/>
    </xf>
    <xf numFmtId="165" fontId="3" fillId="6" borderId="0" xfId="0" applyNumberFormat="1" applyFont="1" applyFill="1" applyAlignment="1">
      <alignment horizontal="justify" vertical="center" wrapText="1"/>
    </xf>
    <xf numFmtId="165" fontId="3" fillId="6" borderId="0" xfId="0" applyNumberFormat="1" applyFont="1" applyFill="1" applyAlignment="1">
      <alignment horizontal="right"/>
    </xf>
    <xf numFmtId="166" fontId="0" fillId="0" borderId="0" xfId="1" applyNumberFormat="1" applyFont="1" applyFill="1" applyBorder="1" applyAlignment="1">
      <alignment horizontal="right" vertical="center" wrapText="1"/>
    </xf>
    <xf numFmtId="166" fontId="0" fillId="7" borderId="0" xfId="1" applyNumberFormat="1" applyFont="1" applyFill="1" applyBorder="1" applyAlignment="1">
      <alignment horizontal="right" vertical="center" wrapText="1"/>
    </xf>
    <xf numFmtId="167" fontId="8" fillId="0" borderId="0" xfId="1" applyNumberFormat="1" applyFont="1" applyBorder="1" applyAlignment="1">
      <alignment horizontal="right"/>
    </xf>
    <xf numFmtId="0" fontId="3" fillId="6" borderId="0" xfId="0" applyFont="1" applyFill="1" applyAlignment="1">
      <alignment horizontal="justify" vertical="center" wrapText="1"/>
    </xf>
    <xf numFmtId="166" fontId="3" fillId="6" borderId="0" xfId="0" applyNumberFormat="1" applyFont="1" applyFill="1" applyAlignment="1">
      <alignment horizontal="right"/>
    </xf>
    <xf numFmtId="166" fontId="3" fillId="7" borderId="0" xfId="1" applyNumberFormat="1" applyFont="1" applyFill="1" applyBorder="1" applyAlignment="1">
      <alignment horizontal="right" vertical="center" wrapText="1"/>
    </xf>
    <xf numFmtId="0" fontId="12" fillId="0" borderId="0" xfId="0" applyFont="1" applyAlignment="1">
      <alignment horizontal="justify" vertical="center" wrapText="1"/>
    </xf>
    <xf numFmtId="166" fontId="5" fillId="0" borderId="0" xfId="0" applyNumberFormat="1" applyFont="1" applyAlignment="1">
      <alignment horizontal="right" vertical="center" wrapText="1"/>
    </xf>
    <xf numFmtId="166" fontId="3" fillId="0" borderId="2" xfId="1" applyNumberFormat="1" applyFont="1" applyFill="1" applyBorder="1" applyAlignment="1">
      <alignment horizontal="right" vertical="center" wrapText="1"/>
    </xf>
    <xf numFmtId="166" fontId="5" fillId="0" borderId="0" xfId="0" applyNumberFormat="1" applyFont="1" applyAlignment="1">
      <alignment horizontal="right"/>
    </xf>
    <xf numFmtId="0" fontId="10" fillId="0" borderId="0" xfId="0" applyFont="1" applyAlignment="1">
      <alignment horizontal="left" indent="1"/>
    </xf>
    <xf numFmtId="166" fontId="10" fillId="0" borderId="0" xfId="0" applyNumberFormat="1" applyFont="1" applyAlignment="1">
      <alignment horizontal="right"/>
    </xf>
    <xf numFmtId="0" fontId="10" fillId="0" borderId="1" xfId="0" applyFont="1" applyBorder="1"/>
    <xf numFmtId="0" fontId="3" fillId="6" borderId="2" xfId="0" applyFont="1" applyFill="1" applyBorder="1"/>
    <xf numFmtId="166" fontId="3" fillId="6" borderId="2" xfId="0" applyNumberFormat="1" applyFont="1" applyFill="1" applyBorder="1" applyAlignment="1">
      <alignment horizontal="right"/>
    </xf>
    <xf numFmtId="0" fontId="3" fillId="0" borderId="3" xfId="0" applyFont="1" applyBorder="1"/>
    <xf numFmtId="0" fontId="3" fillId="7" borderId="0" xfId="0" applyFont="1" applyFill="1" applyAlignment="1">
      <alignment vertical="center"/>
    </xf>
    <xf numFmtId="166" fontId="0" fillId="0" borderId="0" xfId="3" applyNumberFormat="1" applyFont="1" applyFill="1" applyBorder="1" applyAlignment="1">
      <alignment horizontal="right" vertical="center"/>
    </xf>
    <xf numFmtId="0" fontId="3" fillId="0" borderId="0" xfId="0" applyFont="1" applyAlignment="1">
      <alignment vertical="center"/>
    </xf>
    <xf numFmtId="0" fontId="3" fillId="6" borderId="2" xfId="0" applyFont="1" applyFill="1" applyBorder="1" applyAlignment="1">
      <alignment vertical="center"/>
    </xf>
    <xf numFmtId="165" fontId="9" fillId="6" borderId="2" xfId="1" applyNumberFormat="1" applyFont="1" applyFill="1" applyBorder="1" applyAlignment="1">
      <alignment horizontal="right" vertical="center"/>
    </xf>
    <xf numFmtId="166" fontId="0" fillId="7" borderId="0" xfId="3" applyNumberFormat="1" applyFont="1" applyFill="1" applyBorder="1" applyAlignment="1">
      <alignment horizontal="right" vertical="center"/>
    </xf>
    <xf numFmtId="0" fontId="3" fillId="5" borderId="2" xfId="0" applyFont="1" applyFill="1" applyBorder="1" applyAlignment="1">
      <alignment vertical="center"/>
    </xf>
    <xf numFmtId="165" fontId="3" fillId="0" borderId="2" xfId="1" applyNumberFormat="1" applyFont="1" applyBorder="1" applyAlignment="1">
      <alignment horizontal="right"/>
    </xf>
    <xf numFmtId="166" fontId="3" fillId="0" borderId="2" xfId="3" applyNumberFormat="1" applyFont="1" applyFill="1" applyBorder="1" applyAlignment="1">
      <alignment horizontal="right" vertical="center"/>
    </xf>
    <xf numFmtId="165" fontId="3" fillId="0" borderId="0" xfId="1" applyNumberFormat="1" applyFont="1" applyFill="1" applyBorder="1"/>
    <xf numFmtId="165" fontId="3" fillId="5" borderId="2" xfId="1" applyNumberFormat="1" applyFont="1" applyFill="1" applyBorder="1" applyAlignment="1">
      <alignment vertical="center"/>
    </xf>
    <xf numFmtId="165" fontId="3" fillId="0" borderId="2" xfId="1" applyNumberFormat="1" applyFont="1" applyFill="1" applyBorder="1" applyAlignment="1">
      <alignment horizontal="right" vertical="center"/>
    </xf>
    <xf numFmtId="165" fontId="3" fillId="0" borderId="0" xfId="1" applyNumberFormat="1" applyFont="1"/>
    <xf numFmtId="166" fontId="6" fillId="0" borderId="0" xfId="3" applyNumberFormat="1" applyFont="1" applyFill="1" applyBorder="1" applyAlignment="1">
      <alignment horizontal="right" vertical="center"/>
    </xf>
    <xf numFmtId="0" fontId="3" fillId="0" borderId="2" xfId="0" applyFont="1" applyBorder="1" applyAlignment="1">
      <alignment vertical="center"/>
    </xf>
    <xf numFmtId="165" fontId="6" fillId="5" borderId="0" xfId="1" applyNumberFormat="1" applyFont="1" applyFill="1" applyBorder="1" applyAlignment="1">
      <alignment horizontal="right"/>
    </xf>
    <xf numFmtId="165" fontId="0" fillId="5" borderId="0" xfId="1" applyNumberFormat="1" applyFont="1" applyFill="1" applyAlignment="1">
      <alignment horizontal="right"/>
    </xf>
    <xf numFmtId="165" fontId="3" fillId="0" borderId="0" xfId="1" applyNumberFormat="1" applyFont="1" applyAlignment="1">
      <alignment horizontal="right"/>
    </xf>
    <xf numFmtId="166" fontId="8" fillId="0" borderId="0" xfId="3" applyNumberFormat="1" applyFont="1" applyFill="1" applyBorder="1" applyAlignment="1">
      <alignment horizontal="right" vertical="center"/>
    </xf>
    <xf numFmtId="165" fontId="7" fillId="0" borderId="0" xfId="1" applyNumberFormat="1" applyFont="1" applyFill="1" applyBorder="1" applyAlignment="1">
      <alignment horizontal="right" vertical="center"/>
    </xf>
    <xf numFmtId="165" fontId="0" fillId="0" borderId="0" xfId="1" applyNumberFormat="1" applyFont="1" applyFill="1" applyBorder="1" applyAlignment="1">
      <alignment horizontal="right" vertical="center"/>
    </xf>
    <xf numFmtId="165" fontId="13" fillId="0" borderId="0" xfId="1" applyNumberFormat="1" applyFont="1" applyFill="1" applyBorder="1" applyAlignment="1">
      <alignment horizontal="right" vertical="center"/>
    </xf>
    <xf numFmtId="165" fontId="13" fillId="5" borderId="0" xfId="1" applyNumberFormat="1" applyFont="1" applyFill="1" applyBorder="1" applyAlignment="1">
      <alignment horizontal="right" vertical="center"/>
    </xf>
    <xf numFmtId="165" fontId="13" fillId="0" borderId="0" xfId="1" applyNumberFormat="1" applyFont="1" applyAlignment="1">
      <alignment horizontal="right" vertical="center"/>
    </xf>
    <xf numFmtId="165" fontId="11" fillId="0" borderId="0" xfId="1" applyNumberFormat="1" applyFont="1" applyFill="1" applyBorder="1" applyAlignment="1">
      <alignment horizontal="right" vertical="center"/>
    </xf>
    <xf numFmtId="165" fontId="8" fillId="0" borderId="0" xfId="1" applyNumberFormat="1" applyFont="1" applyAlignment="1">
      <alignment horizontal="right"/>
    </xf>
    <xf numFmtId="165" fontId="8" fillId="0" borderId="0" xfId="1" applyNumberFormat="1" applyFont="1" applyFill="1" applyAlignment="1">
      <alignment horizontal="right"/>
    </xf>
    <xf numFmtId="165" fontId="7" fillId="0" borderId="0" xfId="1" applyNumberFormat="1" applyFont="1" applyFill="1" applyAlignment="1">
      <alignment horizontal="right"/>
    </xf>
    <xf numFmtId="165" fontId="8" fillId="0" borderId="1" xfId="1" applyNumberFormat="1" applyFont="1" applyBorder="1" applyAlignment="1">
      <alignment horizontal="right"/>
    </xf>
    <xf numFmtId="0" fontId="0" fillId="0" borderId="0" xfId="0" applyAlignment="1">
      <alignment horizontal="left" vertical="center" wrapText="1"/>
    </xf>
    <xf numFmtId="0" fontId="14" fillId="0" borderId="4" xfId="0" applyFont="1" applyBorder="1" applyAlignment="1">
      <alignment horizontal="left" vertical="center" wrapText="1"/>
    </xf>
    <xf numFmtId="0" fontId="0" fillId="0" borderId="4" xfId="0" applyBorder="1" applyAlignment="1">
      <alignment horizontal="center" vertical="center"/>
    </xf>
    <xf numFmtId="0" fontId="0" fillId="0" borderId="0" xfId="0" applyAlignment="1">
      <alignment horizontal="center" vertical="center"/>
    </xf>
    <xf numFmtId="0" fontId="17" fillId="0" borderId="0" xfId="0" applyFont="1" applyAlignment="1">
      <alignment horizontal="left"/>
    </xf>
    <xf numFmtId="0" fontId="18" fillId="0" borderId="0" xfId="0" applyFont="1" applyAlignment="1">
      <alignment horizontal="left" vertical="center"/>
    </xf>
    <xf numFmtId="0" fontId="19" fillId="0" borderId="0" xfId="0" applyFont="1" applyAlignment="1">
      <alignment horizontal="left" vertical="center" wrapText="1"/>
    </xf>
    <xf numFmtId="0" fontId="19" fillId="0" borderId="0" xfId="0" applyFont="1" applyAlignment="1">
      <alignment horizontal="left" vertical="center"/>
    </xf>
    <xf numFmtId="0" fontId="20" fillId="0" borderId="0" xfId="5" applyFont="1" applyAlignment="1">
      <alignment horizontal="left" vertical="center"/>
    </xf>
    <xf numFmtId="0" fontId="21" fillId="0" borderId="0" xfId="0" applyFont="1" applyAlignment="1">
      <alignment horizontal="left"/>
    </xf>
    <xf numFmtId="0" fontId="0" fillId="5" borderId="0" xfId="0" applyFill="1"/>
    <xf numFmtId="0" fontId="0" fillId="0" borderId="0" xfId="0" applyAlignment="1">
      <alignment horizontal="left" vertical="center" indent="2"/>
    </xf>
    <xf numFmtId="0" fontId="0" fillId="0" borderId="1" xfId="0" applyBorder="1" applyAlignment="1">
      <alignment horizontal="left" vertical="center" indent="2"/>
    </xf>
    <xf numFmtId="0" fontId="0" fillId="0" borderId="1" xfId="0" applyBorder="1"/>
    <xf numFmtId="0" fontId="0" fillId="0" borderId="0" xfId="0" applyAlignment="1">
      <alignment horizontal="left" vertical="center"/>
    </xf>
    <xf numFmtId="0" fontId="0" fillId="5" borderId="1" xfId="0" applyFill="1" applyBorder="1" applyAlignment="1">
      <alignment horizontal="left" vertical="center" wrapText="1" indent="1"/>
    </xf>
    <xf numFmtId="0" fontId="0" fillId="5" borderId="1" xfId="0" applyFill="1" applyBorder="1"/>
    <xf numFmtId="0" fontId="0" fillId="5" borderId="0" xfId="0" applyFill="1" applyAlignment="1">
      <alignment horizontal="left" vertical="center" wrapText="1" indent="1"/>
    </xf>
    <xf numFmtId="0" fontId="0" fillId="5" borderId="1" xfId="0" applyFill="1" applyBorder="1" applyAlignment="1">
      <alignment horizontal="left" vertical="center" wrapText="1"/>
    </xf>
    <xf numFmtId="0" fontId="0" fillId="0" borderId="1" xfId="0" applyBorder="1" applyAlignment="1">
      <alignment horizontal="left" vertical="center" wrapText="1" indent="1"/>
    </xf>
    <xf numFmtId="0" fontId="0" fillId="0" borderId="0" xfId="0" applyAlignment="1">
      <alignment horizontal="left" vertical="center" wrapText="1" indent="1"/>
    </xf>
    <xf numFmtId="0" fontId="0" fillId="0" borderId="2" xfId="0" applyBorder="1" applyAlignment="1">
      <alignment horizontal="justify" vertical="center" wrapText="1"/>
    </xf>
    <xf numFmtId="0" fontId="0" fillId="5" borderId="0" xfId="0" applyFill="1" applyAlignment="1">
      <alignment horizontal="right"/>
    </xf>
    <xf numFmtId="0" fontId="0" fillId="4" borderId="0" xfId="0" applyFill="1" applyAlignment="1">
      <alignment horizontal="right"/>
    </xf>
    <xf numFmtId="0" fontId="0" fillId="8" borderId="0" xfId="0" applyFill="1"/>
    <xf numFmtId="166" fontId="0" fillId="0" borderId="0" xfId="0" applyNumberFormat="1" applyAlignment="1">
      <alignment horizontal="right"/>
    </xf>
    <xf numFmtId="0" fontId="0" fillId="0" borderId="0" xfId="0" applyAlignment="1">
      <alignment horizontal="right"/>
    </xf>
    <xf numFmtId="0" fontId="0" fillId="0" borderId="0" xfId="0" applyAlignment="1">
      <alignment horizontal="left" indent="1"/>
    </xf>
    <xf numFmtId="0" fontId="0" fillId="0" borderId="1" xfId="0" applyBorder="1" applyAlignment="1">
      <alignment horizontal="left" indent="1"/>
    </xf>
    <xf numFmtId="0" fontId="0" fillId="9" borderId="0" xfId="0" applyFill="1"/>
    <xf numFmtId="0" fontId="0" fillId="0" borderId="0" xfId="0" applyAlignment="1">
      <alignment horizontal="justify" vertical="center" wrapText="1"/>
    </xf>
    <xf numFmtId="165" fontId="0" fillId="0" borderId="0" xfId="0" applyNumberFormat="1"/>
    <xf numFmtId="165" fontId="0" fillId="0" borderId="0" xfId="0" applyNumberFormat="1" applyAlignment="1">
      <alignment horizontal="justify" vertical="center" wrapText="1"/>
    </xf>
    <xf numFmtId="166" fontId="0" fillId="0" borderId="0" xfId="0" applyNumberFormat="1" applyAlignment="1">
      <alignment horizontal="right" vertical="center" wrapText="1"/>
    </xf>
    <xf numFmtId="166" fontId="0" fillId="7" borderId="0" xfId="0" applyNumberFormat="1" applyFill="1" applyAlignment="1">
      <alignment horizontal="right" vertical="center" wrapText="1"/>
    </xf>
    <xf numFmtId="0" fontId="0" fillId="7" borderId="0" xfId="0" applyFill="1" applyAlignment="1">
      <alignment horizontal="right" vertical="center"/>
    </xf>
    <xf numFmtId="0" fontId="0" fillId="7" borderId="0" xfId="0" applyFill="1" applyAlignment="1">
      <alignment horizontal="right"/>
    </xf>
    <xf numFmtId="0" fontId="0" fillId="0" borderId="0" xfId="0" applyAlignment="1">
      <alignment vertical="center"/>
    </xf>
    <xf numFmtId="3" fontId="0" fillId="5" borderId="0" xfId="0" applyNumberFormat="1" applyFill="1" applyAlignment="1">
      <alignment horizontal="justify" vertical="center"/>
    </xf>
    <xf numFmtId="0" fontId="0" fillId="0" borderId="0" xfId="0" quotePrefix="1" applyAlignment="1">
      <alignment horizontal="left" vertical="top" wrapText="1"/>
    </xf>
    <xf numFmtId="166" fontId="0" fillId="0" borderId="0" xfId="0" applyNumberFormat="1" applyAlignment="1">
      <alignment horizontal="right" vertical="center"/>
    </xf>
    <xf numFmtId="0" fontId="0" fillId="5" borderId="0" xfId="0" applyFill="1" applyAlignment="1">
      <alignment vertical="center"/>
    </xf>
    <xf numFmtId="0" fontId="0" fillId="0" borderId="0" xfId="0" applyAlignment="1">
      <alignment horizontal="justify" vertical="center"/>
    </xf>
    <xf numFmtId="0" fontId="0" fillId="0" borderId="0" xfId="0" applyAlignment="1">
      <alignment horizontal="left" indent="2"/>
    </xf>
    <xf numFmtId="0" fontId="22" fillId="0" borderId="0" xfId="0" applyFont="1"/>
    <xf numFmtId="168" fontId="0" fillId="0" borderId="0" xfId="0" applyNumberFormat="1" applyAlignment="1">
      <alignment horizontal="right"/>
    </xf>
    <xf numFmtId="165" fontId="0" fillId="10" borderId="0" xfId="1" applyNumberFormat="1" applyFont="1" applyFill="1" applyBorder="1" applyAlignment="1">
      <alignment horizontal="right" vertical="center" wrapText="1"/>
    </xf>
    <xf numFmtId="165" fontId="8" fillId="10" borderId="0" xfId="1" applyNumberFormat="1" applyFont="1" applyFill="1" applyBorder="1" applyAlignment="1">
      <alignment horizontal="right" vertical="center" wrapText="1"/>
    </xf>
    <xf numFmtId="165" fontId="10" fillId="10" borderId="0" xfId="1" applyNumberFormat="1" applyFont="1" applyFill="1" applyBorder="1" applyAlignment="1">
      <alignment horizontal="right" vertical="center" wrapText="1"/>
    </xf>
    <xf numFmtId="166" fontId="8" fillId="10" borderId="0" xfId="0" applyNumberFormat="1" applyFont="1" applyFill="1" applyAlignment="1">
      <alignment horizontal="right"/>
    </xf>
    <xf numFmtId="165" fontId="6" fillId="10" borderId="0" xfId="1" applyNumberFormat="1" applyFont="1" applyFill="1" applyBorder="1" applyAlignment="1">
      <alignment horizontal="right" vertical="center"/>
    </xf>
    <xf numFmtId="165" fontId="6" fillId="10" borderId="0" xfId="1" applyNumberFormat="1" applyFont="1" applyFill="1" applyBorder="1" applyAlignment="1">
      <alignment horizontal="right"/>
    </xf>
    <xf numFmtId="165" fontId="6" fillId="10" borderId="1" xfId="1" applyNumberFormat="1" applyFont="1" applyFill="1" applyBorder="1" applyAlignment="1">
      <alignment horizontal="right"/>
    </xf>
    <xf numFmtId="165" fontId="7" fillId="10" borderId="0" xfId="1" applyNumberFormat="1" applyFont="1" applyFill="1" applyBorder="1" applyAlignment="1">
      <alignment horizontal="right" vertical="center" wrapText="1"/>
    </xf>
    <xf numFmtId="165" fontId="3" fillId="10" borderId="0" xfId="1" applyNumberFormat="1" applyFont="1" applyFill="1" applyBorder="1" applyAlignment="1">
      <alignment horizontal="right"/>
    </xf>
    <xf numFmtId="0" fontId="0" fillId="10" borderId="0" xfId="0" applyFill="1" applyAlignment="1">
      <alignment horizontal="right"/>
    </xf>
    <xf numFmtId="165" fontId="8" fillId="10" borderId="0" xfId="1" applyNumberFormat="1" applyFont="1" applyFill="1" applyAlignment="1">
      <alignment horizontal="right"/>
    </xf>
    <xf numFmtId="165" fontId="8" fillId="10" borderId="1" xfId="1" applyNumberFormat="1" applyFont="1" applyFill="1" applyBorder="1" applyAlignment="1">
      <alignment horizontal="right"/>
    </xf>
    <xf numFmtId="166" fontId="0" fillId="10" borderId="0" xfId="0" applyNumberFormat="1" applyFill="1" applyAlignment="1">
      <alignment horizontal="right"/>
    </xf>
    <xf numFmtId="165" fontId="8" fillId="10" borderId="0" xfId="1" applyNumberFormat="1" applyFont="1" applyFill="1" applyBorder="1" applyAlignment="1">
      <alignment horizontal="right"/>
    </xf>
    <xf numFmtId="165" fontId="7" fillId="10" borderId="0" xfId="1" applyNumberFormat="1" applyFont="1" applyFill="1" applyBorder="1" applyAlignment="1">
      <alignment horizontal="right"/>
    </xf>
    <xf numFmtId="166" fontId="8" fillId="10" borderId="0" xfId="1" applyNumberFormat="1" applyFont="1" applyFill="1" applyBorder="1" applyAlignment="1">
      <alignment horizontal="right" vertical="center" wrapText="1"/>
    </xf>
    <xf numFmtId="167" fontId="8" fillId="10" borderId="0" xfId="1" applyNumberFormat="1" applyFont="1" applyFill="1" applyBorder="1" applyAlignment="1">
      <alignment horizontal="right"/>
    </xf>
    <xf numFmtId="165" fontId="3" fillId="10" borderId="0" xfId="1" applyNumberFormat="1" applyFont="1" applyFill="1" applyAlignment="1">
      <alignment horizontal="right"/>
    </xf>
    <xf numFmtId="166" fontId="3" fillId="10" borderId="2" xfId="1" applyNumberFormat="1" applyFont="1" applyFill="1" applyBorder="1" applyAlignment="1">
      <alignment horizontal="right" vertical="center" wrapText="1"/>
    </xf>
    <xf numFmtId="166" fontId="5" fillId="10" borderId="0" xfId="0" applyNumberFormat="1" applyFont="1" applyFill="1" applyAlignment="1">
      <alignment horizontal="right"/>
    </xf>
    <xf numFmtId="166" fontId="10" fillId="10" borderId="0" xfId="0" applyNumberFormat="1" applyFont="1" applyFill="1" applyAlignment="1">
      <alignment horizontal="right"/>
    </xf>
    <xf numFmtId="166" fontId="3" fillId="10" borderId="0" xfId="0" applyNumberFormat="1" applyFont="1" applyFill="1" applyAlignment="1">
      <alignment horizontal="right"/>
    </xf>
    <xf numFmtId="165" fontId="0" fillId="10" borderId="0" xfId="1" applyNumberFormat="1" applyFont="1" applyFill="1" applyBorder="1" applyAlignment="1">
      <alignment horizontal="right" vertical="center"/>
    </xf>
    <xf numFmtId="165" fontId="13" fillId="10" borderId="0" xfId="1" applyNumberFormat="1" applyFont="1" applyFill="1" applyBorder="1" applyAlignment="1">
      <alignment horizontal="right" vertical="center"/>
    </xf>
    <xf numFmtId="165" fontId="13" fillId="10" borderId="0" xfId="1" applyNumberFormat="1" applyFont="1" applyFill="1" applyAlignment="1">
      <alignment horizontal="right" vertical="center"/>
    </xf>
    <xf numFmtId="165" fontId="11" fillId="10" borderId="0" xfId="1" applyNumberFormat="1" applyFont="1" applyFill="1" applyBorder="1" applyAlignment="1">
      <alignment horizontal="right" vertical="center"/>
    </xf>
    <xf numFmtId="166" fontId="8" fillId="10" borderId="0" xfId="3" applyNumberFormat="1" applyFont="1" applyFill="1" applyBorder="1" applyAlignment="1">
      <alignment horizontal="right" vertical="center"/>
    </xf>
    <xf numFmtId="168" fontId="0" fillId="10" borderId="0" xfId="0" applyNumberFormat="1" applyFill="1" applyAlignment="1">
      <alignment horizontal="right"/>
    </xf>
    <xf numFmtId="166" fontId="6" fillId="10" borderId="0" xfId="3" applyNumberFormat="1" applyFont="1" applyFill="1" applyBorder="1" applyAlignment="1">
      <alignment horizontal="right" vertical="center"/>
    </xf>
    <xf numFmtId="0" fontId="3" fillId="7" borderId="0" xfId="0" applyFont="1" applyFill="1" applyAlignment="1">
      <alignment horizontal="left"/>
    </xf>
    <xf numFmtId="9" fontId="0" fillId="7" borderId="0" xfId="2" applyFont="1" applyFill="1" applyBorder="1" applyAlignment="1">
      <alignment horizontal="right"/>
    </xf>
    <xf numFmtId="165" fontId="3" fillId="0" borderId="2" xfId="1" applyNumberFormat="1" applyFont="1" applyFill="1" applyBorder="1" applyAlignment="1">
      <alignment horizontal="right" vertical="center" wrapText="1"/>
    </xf>
    <xf numFmtId="0" fontId="15" fillId="11" borderId="0" xfId="0" applyFont="1" applyFill="1" applyAlignment="1">
      <alignment wrapText="1"/>
    </xf>
    <xf numFmtId="0" fontId="24" fillId="12" borderId="0" xfId="0" applyFont="1" applyFill="1" applyAlignment="1">
      <alignment wrapText="1"/>
    </xf>
    <xf numFmtId="0" fontId="23" fillId="11" borderId="0" xfId="0" applyFont="1" applyFill="1" applyAlignment="1">
      <alignment wrapText="1"/>
    </xf>
    <xf numFmtId="0" fontId="15" fillId="12" borderId="0" xfId="0" applyFont="1" applyFill="1" applyAlignment="1">
      <alignment wrapText="1"/>
    </xf>
    <xf numFmtId="0" fontId="23" fillId="12" borderId="5" xfId="0" applyFont="1" applyFill="1" applyBorder="1" applyAlignment="1">
      <alignment horizontal="right" vertical="center" wrapText="1"/>
    </xf>
    <xf numFmtId="0" fontId="15" fillId="11" borderId="0" xfId="0" applyFont="1" applyFill="1" applyAlignment="1">
      <alignment horizontal="right" vertical="center" wrapText="1"/>
    </xf>
    <xf numFmtId="0" fontId="15" fillId="12" borderId="0" xfId="0" applyFont="1" applyFill="1" applyAlignment="1">
      <alignment horizontal="right" vertical="center" wrapText="1"/>
    </xf>
    <xf numFmtId="0" fontId="23" fillId="11" borderId="0" xfId="0" applyFont="1" applyFill="1" applyAlignment="1">
      <alignment horizontal="right" vertical="center" wrapText="1"/>
    </xf>
    <xf numFmtId="0" fontId="23" fillId="12" borderId="6" xfId="0" applyFont="1" applyFill="1" applyBorder="1" applyAlignment="1">
      <alignment horizontal="right" vertical="center" wrapText="1"/>
    </xf>
    <xf numFmtId="0" fontId="15" fillId="11" borderId="7" xfId="0" applyFont="1" applyFill="1" applyBorder="1" applyAlignment="1">
      <alignment horizontal="right" vertical="center" wrapText="1"/>
    </xf>
    <xf numFmtId="0" fontId="0" fillId="0" borderId="0" xfId="0" applyAlignment="1">
      <alignment wrapText="1"/>
    </xf>
    <xf numFmtId="0" fontId="23" fillId="0" borderId="0" xfId="0" applyFont="1" applyAlignment="1">
      <alignment horizontal="left" vertical="center"/>
    </xf>
    <xf numFmtId="0" fontId="23" fillId="0" borderId="0" xfId="0" applyFont="1" applyAlignment="1">
      <alignment horizontal="center" vertical="center" wrapText="1"/>
    </xf>
    <xf numFmtId="0" fontId="3" fillId="0" borderId="0" xfId="0" applyFont="1" applyAlignment="1">
      <alignment horizontal="left"/>
    </xf>
    <xf numFmtId="0" fontId="21" fillId="0" borderId="0" xfId="0" applyFont="1" applyAlignment="1">
      <alignment horizontal="left" vertical="center" wrapText="1"/>
    </xf>
    <xf numFmtId="0" fontId="21" fillId="0" borderId="0" xfId="0" applyFont="1" applyAlignment="1">
      <alignment horizontal="left" wrapText="1"/>
    </xf>
  </cellXfs>
  <cellStyles count="6">
    <cellStyle name="Comma" xfId="1" builtinId="3"/>
    <cellStyle name="Comma 10" xfId="4" xr:uid="{0D0A0D50-23EF-43C6-8199-832F21F013D4}"/>
    <cellStyle name="Comma 2" xfId="3" xr:uid="{986270D3-7E22-47B6-8A86-A8A1E012CA8A}"/>
    <cellStyle name="Hyperlink" xfId="5" builtinId="8"/>
    <cellStyle name="Normal" xfId="0" builtinId="0"/>
    <cellStyle name="Percent" xfId="2" builtinId="5"/>
  </cellStyles>
  <dxfs count="2">
    <dxf>
      <fill>
        <patternFill patternType="solid">
          <fgColor indexed="64"/>
          <bgColor rgb="FFCFF0FC"/>
        </patternFill>
      </fill>
    </dxf>
    <dxf>
      <fill>
        <patternFill patternType="solid">
          <fgColor indexed="64"/>
          <bgColor rgb="FFCFF0F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2.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13EB618F-85AA-4E3D-9DAB-18B9F6075190}">
  <we:reference id="df76232d-21a6-4463-9d19-0518ac5aab5d" version="1.1.0.0" store="EXCatalog" storeType="EXCatalog"/>
  <we:alternateReferences>
    <we:reference id="WA200000556" version="1.1.0.0" store="" storeType="OMEX"/>
  </we:alternateReferences>
  <we:properties>
    <we:property name="documentId" value="&quot;7fda7e07-3ee6-4b38-a0c9-0fa09f625056&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_xldudf_JIRA_JQL</we:customFunctionIds>
      </we:customFunctionIdList>
    </a:ext>
  </we:extLst>
</we:webextension>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A029D-0B78-43FE-826A-3E7208855655}">
  <dimension ref="B1:B24"/>
  <sheetViews>
    <sheetView showGridLines="0" tabSelected="1" zoomScale="86" workbookViewId="0"/>
  </sheetViews>
  <sheetFormatPr defaultRowHeight="14.5" x14ac:dyDescent="0.35"/>
  <cols>
    <col min="1" max="1" width="3.26953125" customWidth="1"/>
    <col min="2" max="2" width="188.7265625" style="127" customWidth="1"/>
  </cols>
  <sheetData>
    <row r="1" spans="2:2" ht="7.5" customHeight="1" x14ac:dyDescent="0.35"/>
    <row r="2" spans="2:2" ht="49" customHeight="1" x14ac:dyDescent="0.35">
      <c r="B2" s="127" t="e" vm="1">
        <v>#VALUE!</v>
      </c>
    </row>
    <row r="3" spans="2:2" ht="6" customHeight="1" x14ac:dyDescent="0.35"/>
    <row r="4" spans="2:2" x14ac:dyDescent="0.35">
      <c r="B4" s="209" t="s">
        <v>187</v>
      </c>
    </row>
    <row r="5" spans="2:2" ht="7" customHeight="1" x14ac:dyDescent="0.35"/>
    <row r="6" spans="2:2" x14ac:dyDescent="0.35">
      <c r="B6" s="123" t="s">
        <v>188</v>
      </c>
    </row>
    <row r="7" spans="2:2" ht="199.5" x14ac:dyDescent="0.35">
      <c r="B7" s="124" t="s">
        <v>209</v>
      </c>
    </row>
    <row r="8" spans="2:2" ht="10.5" customHeight="1" x14ac:dyDescent="0.35">
      <c r="B8" s="124"/>
    </row>
    <row r="9" spans="2:2" x14ac:dyDescent="0.35">
      <c r="B9" s="123" t="s">
        <v>189</v>
      </c>
    </row>
    <row r="10" spans="2:2" ht="21" x14ac:dyDescent="0.35">
      <c r="B10" s="124" t="s">
        <v>191</v>
      </c>
    </row>
    <row r="11" spans="2:2" ht="11" customHeight="1" x14ac:dyDescent="0.35">
      <c r="B11" s="125"/>
    </row>
    <row r="12" spans="2:2" x14ac:dyDescent="0.35">
      <c r="B12" s="122" t="s">
        <v>192</v>
      </c>
    </row>
    <row r="13" spans="2:2" ht="31.5" x14ac:dyDescent="0.35">
      <c r="B13" s="124" t="s">
        <v>193</v>
      </c>
    </row>
    <row r="14" spans="2:2" x14ac:dyDescent="0.35">
      <c r="B14" s="125"/>
    </row>
    <row r="15" spans="2:2" x14ac:dyDescent="0.35">
      <c r="B15" s="125"/>
    </row>
    <row r="16" spans="2:2" x14ac:dyDescent="0.35">
      <c r="B16" s="125"/>
    </row>
    <row r="17" spans="2:2" x14ac:dyDescent="0.35">
      <c r="B17" s="125"/>
    </row>
    <row r="18" spans="2:2" x14ac:dyDescent="0.35">
      <c r="B18" s="123"/>
    </row>
    <row r="19" spans="2:2" x14ac:dyDescent="0.35">
      <c r="B19" s="125"/>
    </row>
    <row r="20" spans="2:2" x14ac:dyDescent="0.35">
      <c r="B20" s="125"/>
    </row>
    <row r="21" spans="2:2" x14ac:dyDescent="0.35">
      <c r="B21" s="123"/>
    </row>
    <row r="22" spans="2:2" x14ac:dyDescent="0.35">
      <c r="B22" s="123"/>
    </row>
    <row r="23" spans="2:2" x14ac:dyDescent="0.35">
      <c r="B23" s="125"/>
    </row>
    <row r="24" spans="2:2" x14ac:dyDescent="0.35">
      <c r="B24" s="12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8421-B5FD-462D-A0EE-F855258F2234}">
  <dimension ref="A2:AH256"/>
  <sheetViews>
    <sheetView showGridLines="0" zoomScale="52" zoomScaleNormal="100" workbookViewId="0"/>
  </sheetViews>
  <sheetFormatPr defaultRowHeight="15" customHeight="1" x14ac:dyDescent="0.35"/>
  <cols>
    <col min="1" max="1" width="6" customWidth="1"/>
    <col min="2" max="2" width="82" customWidth="1"/>
    <col min="3" max="3" width="13.453125" style="144" bestFit="1" customWidth="1"/>
    <col min="4" max="5" width="13.26953125" style="144" customWidth="1"/>
    <col min="6" max="6" width="5.7265625" customWidth="1"/>
    <col min="7" max="8" width="13.26953125" style="144" customWidth="1"/>
    <col min="9" max="9" width="5.7265625" customWidth="1"/>
    <col min="10" max="11" width="13.26953125" style="144" customWidth="1"/>
  </cols>
  <sheetData>
    <row r="2" spans="1:34" ht="75" customHeight="1" x14ac:dyDescent="0.35">
      <c r="B2" s="127" t="e" vm="1">
        <v>#VALUE!</v>
      </c>
    </row>
    <row r="3" spans="1:34" ht="24" customHeight="1" x14ac:dyDescent="0.35">
      <c r="B3" s="209" t="s">
        <v>187</v>
      </c>
    </row>
    <row r="5" spans="1:34" s="1" customFormat="1" ht="14.5" x14ac:dyDescent="0.35">
      <c r="C5" s="2"/>
      <c r="D5" s="2"/>
      <c r="E5" s="2"/>
      <c r="G5" s="2"/>
      <c r="H5" s="2"/>
      <c r="J5" s="2"/>
      <c r="K5" s="2"/>
    </row>
    <row r="6" spans="1:34" ht="14.5" x14ac:dyDescent="0.35">
      <c r="B6" s="3"/>
      <c r="C6" s="4" t="s">
        <v>0</v>
      </c>
      <c r="D6" s="4" t="s">
        <v>0</v>
      </c>
      <c r="E6" s="4" t="s">
        <v>0</v>
      </c>
      <c r="G6" s="4" t="s">
        <v>194</v>
      </c>
      <c r="H6" s="4" t="s">
        <v>194</v>
      </c>
      <c r="J6" s="4" t="s">
        <v>195</v>
      </c>
      <c r="K6" s="4" t="s">
        <v>195</v>
      </c>
    </row>
    <row r="7" spans="1:34" ht="14.5" x14ac:dyDescent="0.35">
      <c r="B7" s="5"/>
      <c r="C7" s="6">
        <v>2023</v>
      </c>
      <c r="D7" s="7">
        <v>2024</v>
      </c>
      <c r="E7" s="7">
        <v>2025</v>
      </c>
      <c r="G7" s="7">
        <v>2025</v>
      </c>
      <c r="H7" s="7">
        <v>2026</v>
      </c>
      <c r="J7" s="7">
        <v>2025</v>
      </c>
      <c r="K7" s="7">
        <v>2026</v>
      </c>
    </row>
    <row r="8" spans="1:34" ht="14.5" x14ac:dyDescent="0.35">
      <c r="C8" s="8" t="s">
        <v>1</v>
      </c>
      <c r="D8" s="8" t="s">
        <v>1</v>
      </c>
      <c r="E8" s="8" t="s">
        <v>1</v>
      </c>
      <c r="G8" s="8" t="s">
        <v>1</v>
      </c>
      <c r="H8" s="8" t="s">
        <v>1</v>
      </c>
      <c r="J8" s="8" t="s">
        <v>1</v>
      </c>
      <c r="K8" s="8" t="s">
        <v>1</v>
      </c>
      <c r="M8" s="17"/>
      <c r="N8" s="17"/>
    </row>
    <row r="9" spans="1:34" s="128" customFormat="1" ht="14.5" x14ac:dyDescent="0.35">
      <c r="A9" s="9"/>
      <c r="B9" s="10" t="s">
        <v>2</v>
      </c>
      <c r="C9" s="11"/>
      <c r="D9" s="11"/>
      <c r="E9" s="12"/>
      <c r="F9"/>
      <c r="G9" s="12"/>
      <c r="H9" s="12"/>
      <c r="I9"/>
      <c r="J9" s="12"/>
      <c r="K9" s="12"/>
      <c r="L9"/>
      <c r="M9"/>
      <c r="N9"/>
      <c r="O9"/>
      <c r="P9"/>
      <c r="Q9"/>
      <c r="R9"/>
      <c r="S9"/>
      <c r="T9"/>
      <c r="U9"/>
      <c r="V9"/>
      <c r="W9"/>
      <c r="X9"/>
      <c r="Y9"/>
      <c r="Z9"/>
      <c r="AA9"/>
      <c r="AB9"/>
      <c r="AC9"/>
      <c r="AD9"/>
      <c r="AE9"/>
      <c r="AF9"/>
      <c r="AG9"/>
      <c r="AH9"/>
    </row>
    <row r="10" spans="1:34" ht="14.5" x14ac:dyDescent="0.35">
      <c r="B10" s="129" t="s">
        <v>3</v>
      </c>
      <c r="C10" s="14">
        <v>87036</v>
      </c>
      <c r="D10" s="14">
        <v>74453</v>
      </c>
      <c r="E10" s="14">
        <v>79414</v>
      </c>
      <c r="G10" s="14">
        <v>41410</v>
      </c>
      <c r="H10" s="14">
        <v>42804</v>
      </c>
      <c r="J10" s="168"/>
      <c r="K10" s="168"/>
    </row>
    <row r="11" spans="1:34" ht="14.5" x14ac:dyDescent="0.35">
      <c r="B11" s="129" t="s">
        <v>4</v>
      </c>
      <c r="C11" s="15">
        <v>40499</v>
      </c>
      <c r="D11" s="15">
        <v>46230</v>
      </c>
      <c r="E11" s="15">
        <v>61966</v>
      </c>
      <c r="G11" s="15">
        <v>25063</v>
      </c>
      <c r="H11" s="15">
        <v>25233</v>
      </c>
      <c r="J11" s="169"/>
      <c r="K11" s="169"/>
    </row>
    <row r="12" spans="1:34" ht="14.5" x14ac:dyDescent="0.35">
      <c r="B12" s="129" t="s">
        <v>5</v>
      </c>
      <c r="C12" s="15">
        <v>232990</v>
      </c>
      <c r="D12" s="15">
        <v>253112</v>
      </c>
      <c r="E12" s="15">
        <v>255275</v>
      </c>
      <c r="G12" s="15">
        <v>131376</v>
      </c>
      <c r="H12" s="15">
        <v>136649</v>
      </c>
      <c r="J12" s="169"/>
      <c r="K12" s="169"/>
    </row>
    <row r="13" spans="1:34" s="131" customFormat="1" ht="14.5" x14ac:dyDescent="0.35">
      <c r="A13"/>
      <c r="B13" s="130" t="s">
        <v>6</v>
      </c>
      <c r="C13" s="16">
        <v>3504</v>
      </c>
      <c r="D13" s="16">
        <v>2843</v>
      </c>
      <c r="E13" s="16">
        <v>3082</v>
      </c>
      <c r="F13"/>
      <c r="G13" s="16">
        <v>1618</v>
      </c>
      <c r="H13" s="16">
        <v>2212</v>
      </c>
      <c r="I13"/>
      <c r="J13" s="170"/>
      <c r="K13" s="170"/>
      <c r="L13"/>
      <c r="M13"/>
      <c r="N13"/>
      <c r="O13"/>
      <c r="P13"/>
      <c r="Q13"/>
      <c r="R13"/>
      <c r="S13"/>
      <c r="T13"/>
      <c r="U13"/>
      <c r="V13"/>
      <c r="W13"/>
      <c r="X13"/>
      <c r="Y13"/>
      <c r="Z13"/>
      <c r="AA13"/>
      <c r="AB13"/>
      <c r="AC13"/>
      <c r="AD13"/>
      <c r="AE13"/>
      <c r="AF13"/>
      <c r="AG13"/>
      <c r="AH13"/>
    </row>
    <row r="14" spans="1:34" s="17" customFormat="1" ht="14.5" x14ac:dyDescent="0.35">
      <c r="B14" s="18" t="s">
        <v>7</v>
      </c>
      <c r="C14" s="19">
        <f>SUM(C10:C13)</f>
        <v>364029</v>
      </c>
      <c r="D14" s="19">
        <f>SUM(D10:D13)</f>
        <v>376638</v>
      </c>
      <c r="E14" s="19">
        <f>SUM(E10:E13)</f>
        <v>399737</v>
      </c>
      <c r="G14" s="19">
        <f>SUM(G10:G13)</f>
        <v>199467</v>
      </c>
      <c r="H14" s="19">
        <f>SUM(H10:H13)</f>
        <v>206898</v>
      </c>
      <c r="J14" s="19">
        <v>109891</v>
      </c>
      <c r="K14" s="19">
        <v>135690</v>
      </c>
    </row>
    <row r="15" spans="1:34" ht="14.5" x14ac:dyDescent="0.35">
      <c r="B15" s="132"/>
      <c r="C15" s="13"/>
      <c r="D15" s="13"/>
      <c r="E15" s="13"/>
      <c r="G15" s="13"/>
      <c r="H15" s="13"/>
      <c r="J15" s="13"/>
      <c r="K15" s="13"/>
    </row>
    <row r="16" spans="1:34" s="23" customFormat="1" ht="14.5" x14ac:dyDescent="0.35">
      <c r="A16" s="17"/>
      <c r="B16" s="20" t="s">
        <v>8</v>
      </c>
      <c r="C16" s="21">
        <v>364029</v>
      </c>
      <c r="D16" s="22">
        <v>376638</v>
      </c>
      <c r="E16" s="22">
        <v>399737</v>
      </c>
      <c r="F16" s="17"/>
      <c r="G16" s="22">
        <f>G14</f>
        <v>199467</v>
      </c>
      <c r="H16" s="22">
        <f>H14</f>
        <v>206898</v>
      </c>
      <c r="I16" s="17"/>
      <c r="J16" s="22">
        <f>J14</f>
        <v>109891</v>
      </c>
      <c r="K16" s="22">
        <f>K14</f>
        <v>135690</v>
      </c>
      <c r="L16" s="17"/>
      <c r="M16" s="66"/>
      <c r="N16" s="66"/>
      <c r="O16" s="17"/>
      <c r="P16" s="17"/>
      <c r="Q16" s="17"/>
      <c r="R16" s="17"/>
      <c r="S16" s="17"/>
      <c r="T16" s="17"/>
      <c r="U16" s="17"/>
      <c r="V16" s="17"/>
      <c r="W16" s="17"/>
      <c r="X16" s="17"/>
      <c r="Y16" s="17"/>
      <c r="Z16" s="17"/>
      <c r="AA16" s="17"/>
      <c r="AB16" s="17"/>
      <c r="AC16" s="17"/>
      <c r="AD16" s="17"/>
      <c r="AE16" s="17"/>
      <c r="AF16" s="17"/>
      <c r="AG16" s="17"/>
      <c r="AH16" s="17"/>
    </row>
    <row r="17" spans="1:34" s="134" customFormat="1" ht="14.5" x14ac:dyDescent="0.35">
      <c r="A17"/>
      <c r="B17" s="133" t="s">
        <v>9</v>
      </c>
      <c r="C17" s="24">
        <v>-163558</v>
      </c>
      <c r="D17" s="25">
        <v>-159009</v>
      </c>
      <c r="E17" s="25">
        <v>-175401</v>
      </c>
      <c r="F17"/>
      <c r="G17" s="25">
        <v>-85465</v>
      </c>
      <c r="H17" s="25">
        <v>-90134</v>
      </c>
      <c r="I17"/>
      <c r="J17" s="25">
        <v>-51950</v>
      </c>
      <c r="K17" s="25">
        <v>-58917</v>
      </c>
      <c r="L17"/>
      <c r="M17" s="66"/>
      <c r="N17" s="66"/>
      <c r="O17"/>
      <c r="P17"/>
      <c r="Q17"/>
      <c r="R17"/>
      <c r="S17"/>
      <c r="T17"/>
      <c r="U17"/>
      <c r="V17"/>
      <c r="W17"/>
      <c r="X17"/>
      <c r="Y17"/>
      <c r="Z17"/>
      <c r="AA17"/>
      <c r="AB17"/>
      <c r="AC17"/>
      <c r="AD17"/>
      <c r="AE17"/>
      <c r="AF17"/>
      <c r="AG17"/>
      <c r="AH17"/>
    </row>
    <row r="18" spans="1:34" s="17" customFormat="1" ht="14.5" x14ac:dyDescent="0.35">
      <c r="B18" s="27" t="s">
        <v>196</v>
      </c>
      <c r="C18" s="28">
        <f>SUM(C16:C17)</f>
        <v>200471</v>
      </c>
      <c r="D18" s="28">
        <f>SUM(D16:D17)</f>
        <v>217629</v>
      </c>
      <c r="E18" s="28">
        <f>SUM(E16:E17)</f>
        <v>224336</v>
      </c>
      <c r="G18" s="28">
        <f>SUM(G16:G17)</f>
        <v>114002</v>
      </c>
      <c r="H18" s="28">
        <f>SUM(H16:H17)</f>
        <v>116764</v>
      </c>
      <c r="J18" s="28">
        <f>SUM(J16:J17)</f>
        <v>57941</v>
      </c>
      <c r="K18" s="28">
        <f>SUM(K16:K17)</f>
        <v>76773</v>
      </c>
    </row>
    <row r="19" spans="1:34" s="128" customFormat="1" ht="14.5" x14ac:dyDescent="0.35">
      <c r="A19"/>
      <c r="B19" s="20"/>
      <c r="C19" s="31"/>
      <c r="D19" s="30"/>
      <c r="E19" s="29"/>
      <c r="F19"/>
      <c r="G19" s="29"/>
      <c r="H19" s="29"/>
      <c r="I19"/>
      <c r="J19" s="29"/>
      <c r="K19" s="29"/>
      <c r="L19"/>
      <c r="M19"/>
      <c r="N19"/>
      <c r="O19"/>
      <c r="P19"/>
      <c r="Q19"/>
      <c r="R19"/>
      <c r="S19"/>
      <c r="T19"/>
      <c r="U19"/>
      <c r="V19"/>
      <c r="W19"/>
      <c r="X19"/>
      <c r="Y19"/>
      <c r="Z19"/>
      <c r="AA19"/>
      <c r="AB19"/>
      <c r="AC19"/>
      <c r="AD19"/>
      <c r="AE19"/>
      <c r="AF19"/>
      <c r="AG19"/>
      <c r="AH19"/>
    </row>
    <row r="20" spans="1:34" s="128" customFormat="1" ht="14.5" x14ac:dyDescent="0.35">
      <c r="A20"/>
      <c r="B20" s="135" t="s">
        <v>10</v>
      </c>
      <c r="C20" s="33">
        <v>-53005</v>
      </c>
      <c r="D20" s="33">
        <v>-52567</v>
      </c>
      <c r="E20" s="33">
        <v>-46915</v>
      </c>
      <c r="F20"/>
      <c r="G20" s="33">
        <v>-23719</v>
      </c>
      <c r="H20" s="33">
        <f>-23504</f>
        <v>-23504</v>
      </c>
      <c r="I20"/>
      <c r="J20" s="33">
        <v>-10370</v>
      </c>
      <c r="K20" s="33">
        <v>-11615</v>
      </c>
      <c r="L20"/>
      <c r="M20" s="66"/>
      <c r="N20" s="66"/>
      <c r="O20"/>
      <c r="P20"/>
      <c r="Q20"/>
      <c r="R20"/>
      <c r="S20"/>
      <c r="T20"/>
      <c r="U20"/>
      <c r="V20"/>
      <c r="W20"/>
      <c r="X20"/>
      <c r="Y20"/>
      <c r="Z20"/>
      <c r="AA20"/>
      <c r="AB20"/>
      <c r="AC20"/>
      <c r="AD20"/>
      <c r="AE20"/>
      <c r="AF20"/>
      <c r="AG20"/>
      <c r="AH20"/>
    </row>
    <row r="21" spans="1:34" s="128" customFormat="1" ht="14.5" x14ac:dyDescent="0.35">
      <c r="A21"/>
      <c r="B21" s="135" t="s">
        <v>11</v>
      </c>
      <c r="C21" s="33">
        <v>-57696</v>
      </c>
      <c r="D21" s="33">
        <v>-71429</v>
      </c>
      <c r="E21" s="33">
        <v>-93933</v>
      </c>
      <c r="F21"/>
      <c r="G21" s="33">
        <v>-38082</v>
      </c>
      <c r="H21" s="33">
        <f>-67073</f>
        <v>-67073</v>
      </c>
      <c r="I21"/>
      <c r="J21" s="33">
        <v>-19341</v>
      </c>
      <c r="K21" s="33">
        <v>-38185</v>
      </c>
      <c r="L21"/>
      <c r="M21" s="66"/>
      <c r="N21" s="66"/>
      <c r="O21"/>
      <c r="P21"/>
      <c r="Q21"/>
      <c r="R21"/>
      <c r="S21"/>
      <c r="T21"/>
      <c r="U21"/>
      <c r="V21"/>
      <c r="W21"/>
      <c r="X21"/>
      <c r="Y21"/>
      <c r="Z21"/>
      <c r="AA21"/>
      <c r="AB21"/>
      <c r="AC21"/>
      <c r="AD21"/>
      <c r="AE21"/>
      <c r="AF21"/>
      <c r="AG21"/>
      <c r="AH21"/>
    </row>
    <row r="22" spans="1:34" s="128" customFormat="1" ht="14.5" x14ac:dyDescent="0.35">
      <c r="A22"/>
      <c r="B22" s="135" t="s">
        <v>12</v>
      </c>
      <c r="C22" s="33">
        <v>-9530</v>
      </c>
      <c r="D22" s="33">
        <v>-1188</v>
      </c>
      <c r="E22" s="33">
        <v>-2392</v>
      </c>
      <c r="F22"/>
      <c r="G22" s="33">
        <v>-1036</v>
      </c>
      <c r="H22" s="33">
        <f>-991</f>
        <v>-991</v>
      </c>
      <c r="I22"/>
      <c r="J22" s="33">
        <v>-1373</v>
      </c>
      <c r="K22" s="33">
        <v>-632</v>
      </c>
      <c r="L22"/>
      <c r="M22" s="66"/>
      <c r="N22" s="66"/>
      <c r="O22"/>
      <c r="P22"/>
      <c r="Q22"/>
      <c r="R22"/>
      <c r="S22"/>
      <c r="T22"/>
      <c r="U22"/>
      <c r="V22"/>
      <c r="W22"/>
      <c r="X22"/>
      <c r="Y22"/>
      <c r="Z22"/>
      <c r="AA22"/>
      <c r="AB22"/>
      <c r="AC22"/>
      <c r="AD22"/>
      <c r="AE22"/>
      <c r="AF22"/>
      <c r="AG22"/>
      <c r="AH22"/>
    </row>
    <row r="23" spans="1:34" s="128" customFormat="1" ht="14.5" x14ac:dyDescent="0.35">
      <c r="A23"/>
      <c r="B23" s="135" t="s">
        <v>13</v>
      </c>
      <c r="C23" s="33">
        <v>-1177</v>
      </c>
      <c r="D23" s="165"/>
      <c r="E23" s="165"/>
      <c r="F23"/>
      <c r="G23" s="165"/>
      <c r="H23" s="165"/>
      <c r="I23"/>
      <c r="J23" s="165"/>
      <c r="K23" s="165"/>
      <c r="L23"/>
      <c r="M23" s="66"/>
      <c r="N23" s="66"/>
      <c r="O23"/>
      <c r="P23"/>
      <c r="Q23"/>
      <c r="R23"/>
      <c r="S23"/>
      <c r="T23"/>
      <c r="U23"/>
      <c r="V23"/>
      <c r="W23"/>
      <c r="X23"/>
      <c r="Y23"/>
      <c r="Z23"/>
      <c r="AA23"/>
      <c r="AB23"/>
      <c r="AC23"/>
      <c r="AD23"/>
      <c r="AE23"/>
      <c r="AF23"/>
      <c r="AG23"/>
      <c r="AH23"/>
    </row>
    <row r="24" spans="1:34" s="128" customFormat="1" ht="14.5" x14ac:dyDescent="0.35">
      <c r="A24"/>
      <c r="B24" s="135" t="s">
        <v>14</v>
      </c>
      <c r="C24" s="165"/>
      <c r="D24" s="33">
        <v>-881</v>
      </c>
      <c r="E24" s="165"/>
      <c r="F24"/>
      <c r="G24" s="165"/>
      <c r="H24" s="165"/>
      <c r="I24"/>
      <c r="J24" s="165"/>
      <c r="K24" s="165"/>
      <c r="L24"/>
      <c r="M24" s="66"/>
      <c r="N24" s="66"/>
      <c r="O24"/>
      <c r="P24"/>
      <c r="Q24"/>
      <c r="R24"/>
      <c r="S24"/>
      <c r="T24"/>
      <c r="U24"/>
      <c r="V24"/>
      <c r="W24"/>
      <c r="X24"/>
      <c r="Y24"/>
      <c r="Z24"/>
      <c r="AA24"/>
      <c r="AB24"/>
      <c r="AC24"/>
      <c r="AD24"/>
      <c r="AE24"/>
      <c r="AF24"/>
      <c r="AG24"/>
      <c r="AH24"/>
    </row>
    <row r="25" spans="1:34" s="128" customFormat="1" ht="14.5" x14ac:dyDescent="0.35">
      <c r="A25"/>
      <c r="B25" s="135" t="s">
        <v>15</v>
      </c>
      <c r="C25" s="33">
        <v>866</v>
      </c>
      <c r="D25" s="33">
        <v>515</v>
      </c>
      <c r="E25" s="33">
        <v>2055</v>
      </c>
      <c r="F25"/>
      <c r="G25" s="165"/>
      <c r="H25" s="165"/>
      <c r="I25"/>
      <c r="J25" s="165"/>
      <c r="K25" s="165"/>
      <c r="L25"/>
      <c r="M25" s="66"/>
      <c r="N25" s="66"/>
      <c r="O25"/>
      <c r="P25"/>
      <c r="Q25"/>
      <c r="R25"/>
      <c r="S25"/>
      <c r="T25"/>
      <c r="U25"/>
      <c r="V25"/>
      <c r="W25"/>
      <c r="X25"/>
      <c r="Y25"/>
      <c r="Z25"/>
      <c r="AA25"/>
      <c r="AB25"/>
      <c r="AC25"/>
      <c r="AD25"/>
      <c r="AE25"/>
      <c r="AF25"/>
      <c r="AG25"/>
      <c r="AH25"/>
    </row>
    <row r="26" spans="1:34" s="128" customFormat="1" ht="14.5" x14ac:dyDescent="0.35">
      <c r="A26"/>
      <c r="B26" s="135" t="s">
        <v>16</v>
      </c>
      <c r="C26" s="33">
        <v>-3898</v>
      </c>
      <c r="D26" s="33">
        <v>-1051</v>
      </c>
      <c r="E26" s="165"/>
      <c r="F26"/>
      <c r="G26" s="33">
        <v>373</v>
      </c>
      <c r="H26" s="33">
        <f>-88792</f>
        <v>-88792</v>
      </c>
      <c r="I26"/>
      <c r="J26" s="33">
        <v>193</v>
      </c>
      <c r="K26" s="33">
        <v>-89357</v>
      </c>
      <c r="L26"/>
      <c r="M26" s="66"/>
      <c r="N26" s="66"/>
      <c r="O26"/>
      <c r="P26"/>
      <c r="Q26"/>
      <c r="R26"/>
      <c r="S26"/>
      <c r="T26"/>
      <c r="U26"/>
      <c r="V26"/>
      <c r="W26"/>
      <c r="X26"/>
      <c r="Y26"/>
      <c r="Z26"/>
      <c r="AA26"/>
      <c r="AB26"/>
      <c r="AC26"/>
      <c r="AD26"/>
      <c r="AE26"/>
      <c r="AF26"/>
      <c r="AG26"/>
      <c r="AH26"/>
    </row>
    <row r="27" spans="1:34" s="128" customFormat="1" ht="14.5" x14ac:dyDescent="0.35">
      <c r="A27"/>
      <c r="B27" s="135" t="s">
        <v>17</v>
      </c>
      <c r="C27" s="165"/>
      <c r="D27" s="165"/>
      <c r="E27" s="165"/>
      <c r="F27"/>
      <c r="G27" s="165"/>
      <c r="H27" s="165"/>
      <c r="I27"/>
      <c r="J27" s="165"/>
      <c r="K27" s="165"/>
      <c r="L27"/>
      <c r="M27" s="66"/>
      <c r="N27" s="66"/>
      <c r="O27"/>
      <c r="P27"/>
      <c r="Q27"/>
      <c r="R27"/>
      <c r="S27"/>
      <c r="T27"/>
      <c r="U27"/>
      <c r="V27"/>
      <c r="W27"/>
      <c r="X27"/>
      <c r="Y27"/>
      <c r="Z27"/>
      <c r="AA27"/>
      <c r="AB27"/>
      <c r="AC27"/>
      <c r="AD27"/>
      <c r="AE27"/>
      <c r="AF27"/>
      <c r="AG27"/>
      <c r="AH27"/>
    </row>
    <row r="28" spans="1:34" s="134" customFormat="1" ht="14.5" x14ac:dyDescent="0.35">
      <c r="A28"/>
      <c r="B28" s="136"/>
      <c r="C28" s="24"/>
      <c r="D28" s="25"/>
      <c r="E28" s="25"/>
      <c r="F28"/>
      <c r="G28" s="25"/>
      <c r="H28" s="25"/>
      <c r="I28"/>
      <c r="J28" s="25"/>
      <c r="K28" s="25"/>
      <c r="L28"/>
      <c r="M28"/>
      <c r="N28"/>
      <c r="O28"/>
      <c r="P28"/>
      <c r="Q28"/>
      <c r="R28"/>
      <c r="S28"/>
      <c r="T28"/>
      <c r="U28"/>
      <c r="V28"/>
      <c r="W28"/>
      <c r="X28"/>
      <c r="Y28"/>
      <c r="Z28"/>
      <c r="AA28"/>
      <c r="AB28"/>
      <c r="AC28"/>
      <c r="AD28"/>
      <c r="AE28"/>
      <c r="AF28"/>
      <c r="AG28"/>
      <c r="AH28"/>
    </row>
    <row r="29" spans="1:34" s="17" customFormat="1" ht="14.5" x14ac:dyDescent="0.35">
      <c r="B29" s="27" t="s">
        <v>197</v>
      </c>
      <c r="C29" s="28">
        <f>SUM(C18:C28)</f>
        <v>76031</v>
      </c>
      <c r="D29" s="28">
        <f>SUM(D18:D28)</f>
        <v>91028</v>
      </c>
      <c r="E29" s="28">
        <f>SUM(E18:E28)</f>
        <v>83151</v>
      </c>
      <c r="G29" s="28">
        <f>SUM(G18:G28)</f>
        <v>51538</v>
      </c>
      <c r="H29" s="28">
        <f>SUM(H18:H28)</f>
        <v>-63596</v>
      </c>
      <c r="J29" s="28">
        <f>SUM(J18:J28)</f>
        <v>27050</v>
      </c>
      <c r="K29" s="28">
        <f>SUM(K18:K28)</f>
        <v>-63016</v>
      </c>
    </row>
    <row r="30" spans="1:34" s="128" customFormat="1" ht="14.5" x14ac:dyDescent="0.35">
      <c r="A30"/>
      <c r="B30" s="20"/>
      <c r="C30" s="32"/>
      <c r="D30" s="22"/>
      <c r="E30" s="22"/>
      <c r="F30"/>
      <c r="G30" s="22"/>
      <c r="H30" s="22"/>
      <c r="I30"/>
      <c r="J30" s="22"/>
      <c r="K30" s="22"/>
      <c r="L30"/>
      <c r="M30"/>
      <c r="N30"/>
      <c r="O30"/>
      <c r="P30"/>
      <c r="Q30"/>
      <c r="R30"/>
      <c r="S30"/>
      <c r="T30"/>
      <c r="U30"/>
      <c r="V30"/>
      <c r="W30"/>
      <c r="X30"/>
      <c r="Y30"/>
      <c r="Z30"/>
      <c r="AA30"/>
      <c r="AB30"/>
      <c r="AC30"/>
      <c r="AD30"/>
      <c r="AE30"/>
      <c r="AF30"/>
      <c r="AG30"/>
      <c r="AH30"/>
    </row>
    <row r="31" spans="1:34" s="128" customFormat="1" ht="14.5" x14ac:dyDescent="0.35">
      <c r="A31"/>
      <c r="B31" s="135" t="s">
        <v>18</v>
      </c>
      <c r="C31" s="165"/>
      <c r="D31" s="171"/>
      <c r="E31" s="33">
        <v>-618</v>
      </c>
      <c r="F31"/>
      <c r="G31" s="33">
        <v>-329</v>
      </c>
      <c r="H31" s="33">
        <f>-240</f>
        <v>-240</v>
      </c>
      <c r="I31"/>
      <c r="J31" s="33">
        <v>-181</v>
      </c>
      <c r="K31" s="33">
        <v>-118</v>
      </c>
      <c r="L31"/>
      <c r="M31" s="66"/>
      <c r="N31" s="66"/>
      <c r="O31"/>
      <c r="P31"/>
      <c r="Q31"/>
      <c r="R31"/>
      <c r="S31"/>
      <c r="T31"/>
      <c r="U31"/>
      <c r="V31"/>
      <c r="W31"/>
      <c r="X31"/>
      <c r="Y31"/>
      <c r="Z31"/>
      <c r="AA31"/>
      <c r="AB31"/>
      <c r="AC31"/>
      <c r="AD31"/>
      <c r="AE31"/>
      <c r="AF31"/>
      <c r="AG31"/>
      <c r="AH31"/>
    </row>
    <row r="32" spans="1:34" s="128" customFormat="1" ht="14.5" x14ac:dyDescent="0.35">
      <c r="A32"/>
      <c r="B32" s="135" t="s">
        <v>173</v>
      </c>
      <c r="C32" s="165"/>
      <c r="D32" s="171"/>
      <c r="E32" s="165"/>
      <c r="F32"/>
      <c r="G32" s="165"/>
      <c r="H32" s="33">
        <f>-283</f>
        <v>-283</v>
      </c>
      <c r="I32"/>
      <c r="J32" s="165"/>
      <c r="K32" s="33">
        <v>-283</v>
      </c>
      <c r="L32"/>
      <c r="M32" s="66"/>
      <c r="N32" s="66"/>
      <c r="O32"/>
      <c r="P32"/>
      <c r="Q32"/>
      <c r="R32"/>
      <c r="S32"/>
      <c r="T32"/>
      <c r="U32"/>
      <c r="V32"/>
      <c r="W32"/>
      <c r="X32"/>
      <c r="Y32"/>
      <c r="Z32"/>
      <c r="AA32"/>
      <c r="AB32"/>
      <c r="AC32"/>
      <c r="AD32"/>
      <c r="AE32"/>
      <c r="AF32"/>
      <c r="AG32"/>
      <c r="AH32"/>
    </row>
    <row r="33" spans="1:34" s="128" customFormat="1" ht="14.5" x14ac:dyDescent="0.35">
      <c r="A33"/>
      <c r="B33" s="135" t="s">
        <v>19</v>
      </c>
      <c r="C33" s="32">
        <v>4377</v>
      </c>
      <c r="D33" s="33">
        <v>4315</v>
      </c>
      <c r="E33" s="33">
        <v>6568</v>
      </c>
      <c r="F33"/>
      <c r="G33" s="33">
        <v>7811</v>
      </c>
      <c r="H33" s="33">
        <v>547</v>
      </c>
      <c r="I33"/>
      <c r="J33" s="33">
        <v>5277</v>
      </c>
      <c r="K33" s="33">
        <v>85</v>
      </c>
      <c r="L33"/>
      <c r="M33" s="66"/>
      <c r="N33" s="66"/>
      <c r="O33"/>
      <c r="P33"/>
      <c r="Q33"/>
      <c r="R33"/>
      <c r="S33"/>
      <c r="T33"/>
      <c r="U33"/>
      <c r="V33"/>
      <c r="W33"/>
      <c r="X33"/>
      <c r="Y33"/>
      <c r="Z33"/>
      <c r="AA33"/>
      <c r="AB33"/>
      <c r="AC33"/>
      <c r="AD33"/>
      <c r="AE33"/>
      <c r="AF33"/>
      <c r="AG33"/>
      <c r="AH33"/>
    </row>
    <row r="34" spans="1:34" s="134" customFormat="1" ht="14.5" x14ac:dyDescent="0.35">
      <c r="A34"/>
      <c r="B34" s="133" t="s">
        <v>20</v>
      </c>
      <c r="C34" s="24">
        <v>-52841</v>
      </c>
      <c r="D34" s="25">
        <v>-38333</v>
      </c>
      <c r="E34" s="25">
        <v>-36265</v>
      </c>
      <c r="F34"/>
      <c r="G34" s="25">
        <v>-21616</v>
      </c>
      <c r="H34" s="25">
        <f>-14416</f>
        <v>-14416</v>
      </c>
      <c r="I34"/>
      <c r="J34" s="25">
        <v>-8067</v>
      </c>
      <c r="K34" s="25">
        <v>-8149</v>
      </c>
      <c r="L34"/>
      <c r="M34" s="66"/>
      <c r="N34" s="66"/>
      <c r="O34"/>
      <c r="P34"/>
      <c r="Q34"/>
      <c r="R34"/>
      <c r="S34"/>
      <c r="T34"/>
      <c r="U34"/>
      <c r="V34"/>
      <c r="W34"/>
      <c r="X34"/>
      <c r="Y34"/>
      <c r="Z34"/>
      <c r="AA34"/>
      <c r="AB34"/>
      <c r="AC34"/>
      <c r="AD34"/>
      <c r="AE34"/>
      <c r="AF34"/>
      <c r="AG34"/>
      <c r="AH34"/>
    </row>
    <row r="35" spans="1:34" ht="14.5" x14ac:dyDescent="0.35">
      <c r="B35" s="27" t="s">
        <v>198</v>
      </c>
      <c r="C35" s="19">
        <f>SUM(C29:C34)</f>
        <v>27567</v>
      </c>
      <c r="D35" s="19">
        <f>SUM(D29:D34)</f>
        <v>57010</v>
      </c>
      <c r="E35" s="19">
        <f>SUM(E29:E34)</f>
        <v>52836</v>
      </c>
      <c r="G35" s="19">
        <f>SUM(G29:G34)</f>
        <v>37404</v>
      </c>
      <c r="H35" s="19">
        <f>SUM(H29:H34)</f>
        <v>-77988</v>
      </c>
      <c r="J35" s="19">
        <f>SUM(J29:J34)</f>
        <v>24079</v>
      </c>
      <c r="K35" s="19">
        <f>SUM(K29:K34)</f>
        <v>-71481</v>
      </c>
    </row>
    <row r="36" spans="1:34" ht="14.5" x14ac:dyDescent="0.35">
      <c r="B36" s="9"/>
      <c r="C36" s="26"/>
      <c r="D36" s="35"/>
      <c r="E36" s="35"/>
      <c r="G36" s="35"/>
      <c r="H36" s="35"/>
      <c r="J36" s="35"/>
      <c r="K36" s="35"/>
    </row>
    <row r="37" spans="1:34" s="131" customFormat="1" ht="14.5" x14ac:dyDescent="0.35">
      <c r="A37"/>
      <c r="B37" s="137" t="s">
        <v>21</v>
      </c>
      <c r="C37" s="25">
        <v>26733</v>
      </c>
      <c r="D37" s="25">
        <v>-22924</v>
      </c>
      <c r="E37" s="25">
        <v>-6032</v>
      </c>
      <c r="F37"/>
      <c r="G37" s="25">
        <v>-5431</v>
      </c>
      <c r="H37" s="25">
        <v>-3832</v>
      </c>
      <c r="I37"/>
      <c r="J37" s="25">
        <v>-2965</v>
      </c>
      <c r="K37" s="25">
        <v>-3247</v>
      </c>
      <c r="L37"/>
      <c r="M37" s="66"/>
      <c r="N37" s="66"/>
      <c r="O37"/>
      <c r="P37"/>
      <c r="Q37"/>
      <c r="R37"/>
      <c r="S37"/>
      <c r="T37"/>
      <c r="U37"/>
      <c r="V37"/>
      <c r="W37"/>
      <c r="X37"/>
      <c r="Y37"/>
      <c r="Z37"/>
      <c r="AA37"/>
      <c r="AB37"/>
      <c r="AC37"/>
      <c r="AD37"/>
      <c r="AE37"/>
      <c r="AF37"/>
      <c r="AG37"/>
      <c r="AH37"/>
    </row>
    <row r="38" spans="1:34" ht="14.5" x14ac:dyDescent="0.35">
      <c r="B38" s="27" t="s">
        <v>22</v>
      </c>
      <c r="C38" s="19">
        <f>SUM(C35:C37)</f>
        <v>54300</v>
      </c>
      <c r="D38" s="19">
        <f>SUM(D35:D37)</f>
        <v>34086</v>
      </c>
      <c r="E38" s="19">
        <f>SUM(E35:E37)</f>
        <v>46804</v>
      </c>
      <c r="G38" s="19">
        <f>SUM(G35:G37)</f>
        <v>31973</v>
      </c>
      <c r="H38" s="19">
        <f>SUM(H35:H37)</f>
        <v>-81820</v>
      </c>
      <c r="J38" s="19">
        <f>SUM(J35:J37)</f>
        <v>21114</v>
      </c>
      <c r="K38" s="19">
        <f>SUM(K35:K37)</f>
        <v>-74728</v>
      </c>
    </row>
    <row r="39" spans="1:34" s="128" customFormat="1" ht="14.5" x14ac:dyDescent="0.35">
      <c r="A39"/>
      <c r="B39"/>
      <c r="C39" s="32"/>
      <c r="D39" s="32"/>
      <c r="E39" s="32"/>
      <c r="F39"/>
      <c r="G39" s="32"/>
      <c r="H39" s="32"/>
      <c r="I39"/>
      <c r="J39" s="32"/>
      <c r="K39" s="32"/>
      <c r="L39"/>
      <c r="M39"/>
      <c r="N39"/>
      <c r="O39"/>
      <c r="P39"/>
      <c r="Q39"/>
      <c r="R39"/>
      <c r="S39"/>
      <c r="T39"/>
      <c r="U39"/>
      <c r="V39"/>
      <c r="W39"/>
      <c r="X39"/>
      <c r="Y39"/>
      <c r="Z39"/>
      <c r="AA39"/>
      <c r="AB39"/>
      <c r="AC39"/>
      <c r="AD39"/>
      <c r="AE39"/>
      <c r="AF39"/>
      <c r="AG39"/>
      <c r="AH39"/>
    </row>
    <row r="40" spans="1:34" s="128" customFormat="1" ht="14.5" x14ac:dyDescent="0.35">
      <c r="A40"/>
      <c r="B40" s="138" t="s">
        <v>23</v>
      </c>
      <c r="C40" s="32"/>
      <c r="D40" s="32"/>
      <c r="E40" s="32"/>
      <c r="F40"/>
      <c r="G40" s="32"/>
      <c r="H40" s="32"/>
      <c r="I40"/>
      <c r="J40" s="32"/>
      <c r="K40" s="32"/>
      <c r="L40"/>
      <c r="M40" s="66"/>
      <c r="N40" s="66"/>
      <c r="O40"/>
      <c r="P40"/>
      <c r="Q40"/>
      <c r="R40"/>
      <c r="S40"/>
      <c r="T40"/>
      <c r="U40"/>
      <c r="V40"/>
      <c r="W40"/>
      <c r="X40"/>
      <c r="Y40"/>
      <c r="Z40"/>
      <c r="AA40"/>
      <c r="AB40"/>
      <c r="AC40"/>
      <c r="AD40"/>
      <c r="AE40"/>
      <c r="AF40"/>
      <c r="AG40"/>
      <c r="AH40"/>
    </row>
    <row r="41" spans="1:34" s="128" customFormat="1" ht="14.5" x14ac:dyDescent="0.35">
      <c r="A41"/>
      <c r="B41" s="138" t="s">
        <v>24</v>
      </c>
      <c r="C41" s="165"/>
      <c r="D41" s="165"/>
      <c r="E41" s="32">
        <v>-3089</v>
      </c>
      <c r="F41"/>
      <c r="G41" s="165"/>
      <c r="H41" s="32">
        <v>2771</v>
      </c>
      <c r="I41"/>
      <c r="J41" s="165"/>
      <c r="K41" s="32">
        <v>1115</v>
      </c>
      <c r="L41"/>
      <c r="M41" s="66"/>
      <c r="N41" s="66"/>
      <c r="O41"/>
      <c r="P41"/>
      <c r="Q41"/>
      <c r="R41"/>
      <c r="S41"/>
      <c r="T41"/>
      <c r="U41"/>
      <c r="V41"/>
      <c r="W41"/>
      <c r="X41"/>
      <c r="Y41"/>
      <c r="Z41"/>
      <c r="AA41"/>
      <c r="AB41"/>
      <c r="AC41"/>
      <c r="AD41"/>
      <c r="AE41"/>
      <c r="AF41"/>
      <c r="AG41"/>
      <c r="AH41"/>
    </row>
    <row r="42" spans="1:34" s="128" customFormat="1" ht="14.5" x14ac:dyDescent="0.35">
      <c r="A42"/>
      <c r="B42" s="138" t="s">
        <v>25</v>
      </c>
      <c r="C42" s="165"/>
      <c r="D42" s="165"/>
      <c r="E42" s="32">
        <v>1475</v>
      </c>
      <c r="F42"/>
      <c r="G42" s="32">
        <v>-627</v>
      </c>
      <c r="H42" s="32">
        <v>210</v>
      </c>
      <c r="I42"/>
      <c r="J42" s="32">
        <v>-627</v>
      </c>
      <c r="K42" s="32">
        <v>71</v>
      </c>
      <c r="L42"/>
      <c r="M42" s="66"/>
      <c r="N42" s="66"/>
      <c r="O42"/>
      <c r="P42"/>
      <c r="Q42"/>
      <c r="R42"/>
      <c r="S42"/>
      <c r="T42"/>
      <c r="U42"/>
      <c r="V42"/>
      <c r="W42"/>
      <c r="X42"/>
      <c r="Y42"/>
      <c r="Z42"/>
      <c r="AA42"/>
      <c r="AB42"/>
      <c r="AC42"/>
      <c r="AD42"/>
      <c r="AE42"/>
      <c r="AF42"/>
      <c r="AG42"/>
      <c r="AH42"/>
    </row>
    <row r="43" spans="1:34" s="128" customFormat="1" ht="14.5" x14ac:dyDescent="0.35">
      <c r="A43"/>
      <c r="B43" s="138" t="s">
        <v>26</v>
      </c>
      <c r="C43" s="165"/>
      <c r="D43" s="165"/>
      <c r="E43" s="32">
        <v>-682</v>
      </c>
      <c r="F43"/>
      <c r="G43" s="165"/>
      <c r="H43" s="165"/>
      <c r="I43"/>
      <c r="J43" s="165"/>
      <c r="K43" s="165"/>
      <c r="L43"/>
      <c r="M43" s="66"/>
      <c r="N43" s="66"/>
      <c r="O43"/>
      <c r="P43"/>
      <c r="Q43"/>
      <c r="R43"/>
      <c r="S43"/>
      <c r="T43"/>
      <c r="U43"/>
      <c r="V43"/>
      <c r="W43"/>
      <c r="X43"/>
      <c r="Y43"/>
      <c r="Z43"/>
      <c r="AA43"/>
      <c r="AB43"/>
      <c r="AC43"/>
      <c r="AD43"/>
      <c r="AE43"/>
      <c r="AF43"/>
      <c r="AG43"/>
      <c r="AH43"/>
    </row>
    <row r="44" spans="1:34" s="128" customFormat="1" ht="14.5" x14ac:dyDescent="0.35">
      <c r="A44"/>
      <c r="B44" s="138" t="s">
        <v>174</v>
      </c>
      <c r="C44" s="165"/>
      <c r="D44" s="165"/>
      <c r="E44" s="165"/>
      <c r="F44"/>
      <c r="G44" s="165"/>
      <c r="H44" s="32">
        <v>-35</v>
      </c>
      <c r="I44"/>
      <c r="J44" s="165"/>
      <c r="K44" s="32">
        <v>-35</v>
      </c>
      <c r="L44"/>
      <c r="M44" s="66"/>
      <c r="N44" s="66"/>
      <c r="O44"/>
      <c r="P44"/>
      <c r="Q44"/>
      <c r="R44"/>
      <c r="S44"/>
      <c r="T44"/>
      <c r="U44"/>
      <c r="V44"/>
      <c r="W44"/>
      <c r="X44"/>
      <c r="Y44"/>
      <c r="Z44"/>
      <c r="AA44"/>
      <c r="AB44"/>
      <c r="AC44"/>
      <c r="AD44"/>
      <c r="AE44"/>
      <c r="AF44"/>
      <c r="AG44"/>
      <c r="AH44"/>
    </row>
    <row r="45" spans="1:34" s="128" customFormat="1" ht="14.5" x14ac:dyDescent="0.35">
      <c r="A45"/>
      <c r="B45" s="138" t="s">
        <v>27</v>
      </c>
      <c r="C45" s="32">
        <v>10261</v>
      </c>
      <c r="D45" s="33">
        <v>-2114</v>
      </c>
      <c r="E45" s="33">
        <v>218</v>
      </c>
      <c r="F45"/>
      <c r="G45" s="33">
        <v>-454</v>
      </c>
      <c r="H45" s="33">
        <v>-2868</v>
      </c>
      <c r="I45"/>
      <c r="J45" s="33">
        <v>-306</v>
      </c>
      <c r="K45" s="33">
        <v>144</v>
      </c>
      <c r="L45"/>
      <c r="M45" s="66"/>
      <c r="N45" s="66"/>
      <c r="O45"/>
      <c r="P45"/>
      <c r="Q45"/>
      <c r="R45"/>
      <c r="S45"/>
      <c r="T45"/>
      <c r="U45"/>
      <c r="V45"/>
      <c r="W45"/>
      <c r="X45"/>
      <c r="Y45"/>
      <c r="Z45"/>
      <c r="AA45"/>
      <c r="AB45"/>
      <c r="AC45"/>
      <c r="AD45"/>
      <c r="AE45"/>
      <c r="AF45"/>
      <c r="AG45"/>
      <c r="AH45"/>
    </row>
    <row r="46" spans="1:34" ht="14.5" x14ac:dyDescent="0.35">
      <c r="B46" s="37" t="s">
        <v>28</v>
      </c>
      <c r="C46" s="38">
        <f>SUM(C38:C45)</f>
        <v>64561</v>
      </c>
      <c r="D46" s="38">
        <f>SUM(D38:D45)</f>
        <v>31972</v>
      </c>
      <c r="E46" s="38">
        <f>SUM(E38:E45)</f>
        <v>44726</v>
      </c>
      <c r="G46" s="38">
        <f>SUM(G38:G45)</f>
        <v>30892</v>
      </c>
      <c r="H46" s="38">
        <f>SUM(H38:H45)</f>
        <v>-81742</v>
      </c>
      <c r="J46" s="38">
        <f>SUM(J38:J45)</f>
        <v>20181</v>
      </c>
      <c r="K46" s="38">
        <f>SUM(K38:K45)</f>
        <v>-73433</v>
      </c>
    </row>
    <row r="47" spans="1:34" s="128" customFormat="1" ht="14.5" x14ac:dyDescent="0.35">
      <c r="A47"/>
      <c r="B47" s="40"/>
      <c r="C47" s="41"/>
      <c r="D47" s="41"/>
      <c r="E47" s="41"/>
      <c r="F47"/>
      <c r="G47" s="41"/>
      <c r="H47" s="41"/>
      <c r="I47"/>
      <c r="J47" s="41"/>
      <c r="K47" s="41"/>
      <c r="L47"/>
      <c r="M47"/>
      <c r="N47"/>
      <c r="O47"/>
      <c r="P47"/>
      <c r="Q47"/>
      <c r="R47"/>
      <c r="S47"/>
      <c r="T47"/>
      <c r="U47"/>
      <c r="V47"/>
      <c r="W47"/>
      <c r="X47"/>
      <c r="Y47"/>
      <c r="Z47"/>
      <c r="AA47"/>
      <c r="AB47"/>
      <c r="AC47"/>
      <c r="AD47"/>
      <c r="AE47"/>
      <c r="AF47"/>
      <c r="AG47"/>
      <c r="AH47"/>
    </row>
    <row r="48" spans="1:34" s="128" customFormat="1" ht="14.5" x14ac:dyDescent="0.35">
      <c r="A48"/>
      <c r="B48" s="40"/>
      <c r="C48" s="41"/>
      <c r="D48" s="41"/>
      <c r="E48" s="41"/>
      <c r="F48"/>
      <c r="G48" s="41"/>
      <c r="H48" s="41"/>
      <c r="I48"/>
      <c r="J48" s="41"/>
      <c r="K48" s="41"/>
      <c r="L48"/>
      <c r="M48"/>
      <c r="N48"/>
      <c r="O48"/>
      <c r="P48"/>
      <c r="Q48"/>
      <c r="R48"/>
      <c r="S48"/>
      <c r="T48"/>
      <c r="U48"/>
      <c r="V48"/>
      <c r="W48"/>
      <c r="X48"/>
      <c r="Y48"/>
      <c r="Z48"/>
      <c r="AA48"/>
      <c r="AB48"/>
      <c r="AC48"/>
      <c r="AD48"/>
      <c r="AE48"/>
      <c r="AF48"/>
      <c r="AG48"/>
      <c r="AH48"/>
    </row>
    <row r="49" spans="1:34" s="128" customFormat="1" ht="14.5" x14ac:dyDescent="0.35">
      <c r="A49"/>
      <c r="B49" s="42" t="s">
        <v>29</v>
      </c>
      <c r="C49" s="43"/>
      <c r="D49" s="43"/>
      <c r="E49" s="43"/>
      <c r="F49"/>
      <c r="G49" s="164"/>
      <c r="H49" s="164"/>
      <c r="I49"/>
      <c r="J49" s="164"/>
      <c r="K49" s="164"/>
      <c r="L49"/>
      <c r="M49"/>
      <c r="N49"/>
      <c r="O49"/>
      <c r="P49"/>
      <c r="Q49"/>
      <c r="R49"/>
      <c r="S49"/>
      <c r="T49"/>
      <c r="U49"/>
      <c r="V49"/>
      <c r="W49"/>
      <c r="X49"/>
      <c r="Y49"/>
      <c r="Z49"/>
      <c r="AA49"/>
      <c r="AB49"/>
      <c r="AC49"/>
      <c r="AD49"/>
      <c r="AE49"/>
      <c r="AF49"/>
      <c r="AG49"/>
      <c r="AH49"/>
    </row>
    <row r="50" spans="1:34" s="128" customFormat="1" ht="14.5" x14ac:dyDescent="0.35">
      <c r="A50"/>
      <c r="B50" s="118" t="s">
        <v>30</v>
      </c>
      <c r="C50" s="32">
        <v>53748</v>
      </c>
      <c r="D50" s="32">
        <v>34120</v>
      </c>
      <c r="E50" s="32">
        <v>46804</v>
      </c>
      <c r="F50"/>
      <c r="G50" s="165"/>
      <c r="H50" s="165"/>
      <c r="I50"/>
      <c r="J50" s="165"/>
      <c r="K50" s="165"/>
      <c r="L50"/>
      <c r="M50"/>
      <c r="N50"/>
      <c r="O50"/>
      <c r="P50"/>
      <c r="Q50"/>
      <c r="R50"/>
      <c r="S50"/>
      <c r="T50"/>
      <c r="U50"/>
      <c r="V50"/>
      <c r="W50"/>
      <c r="X50"/>
      <c r="Y50"/>
      <c r="Z50"/>
      <c r="AA50"/>
      <c r="AB50"/>
      <c r="AC50"/>
      <c r="AD50"/>
      <c r="AE50"/>
      <c r="AF50"/>
      <c r="AG50"/>
      <c r="AH50"/>
    </row>
    <row r="51" spans="1:34" s="128" customFormat="1" ht="14.5" x14ac:dyDescent="0.35">
      <c r="A51"/>
      <c r="B51" s="118" t="s">
        <v>31</v>
      </c>
      <c r="C51" s="32">
        <v>552</v>
      </c>
      <c r="D51" s="32">
        <v>-34</v>
      </c>
      <c r="E51" s="32">
        <v>0</v>
      </c>
      <c r="F51"/>
      <c r="G51" s="165"/>
      <c r="H51" s="165"/>
      <c r="I51"/>
      <c r="J51" s="165"/>
      <c r="K51" s="165"/>
      <c r="L51"/>
      <c r="M51"/>
      <c r="N51"/>
      <c r="O51"/>
      <c r="P51"/>
      <c r="Q51"/>
      <c r="R51"/>
      <c r="S51"/>
      <c r="T51"/>
      <c r="U51"/>
      <c r="V51"/>
      <c r="W51"/>
      <c r="X51"/>
      <c r="Y51"/>
      <c r="Z51"/>
      <c r="AA51"/>
      <c r="AB51"/>
      <c r="AC51"/>
      <c r="AD51"/>
      <c r="AE51"/>
      <c r="AF51"/>
      <c r="AG51"/>
      <c r="AH51"/>
    </row>
    <row r="52" spans="1:34" s="46" customFormat="1" ht="14.5" x14ac:dyDescent="0.35">
      <c r="A52" s="44"/>
      <c r="B52" s="45"/>
      <c r="C52" s="31">
        <f>SUM(C50:C51)</f>
        <v>54300</v>
      </c>
      <c r="D52" s="31">
        <f>SUM(D50:D51)</f>
        <v>34086</v>
      </c>
      <c r="E52" s="31">
        <f>SUM(E50:E51)</f>
        <v>46804</v>
      </c>
      <c r="F52" s="44"/>
      <c r="G52" s="166"/>
      <c r="H52" s="166"/>
      <c r="I52" s="44"/>
      <c r="J52" s="166"/>
      <c r="K52" s="166"/>
      <c r="L52" s="44"/>
      <c r="M52" s="44"/>
      <c r="N52" s="44"/>
      <c r="O52" s="44"/>
      <c r="P52" s="44"/>
      <c r="Q52" s="44"/>
      <c r="R52" s="44"/>
      <c r="S52" s="44"/>
      <c r="T52" s="44"/>
      <c r="U52" s="44"/>
      <c r="V52" s="44"/>
      <c r="W52" s="44"/>
      <c r="X52" s="44"/>
      <c r="Y52" s="44"/>
      <c r="Z52" s="44"/>
      <c r="AA52" s="44"/>
      <c r="AB52" s="44"/>
      <c r="AC52" s="44"/>
      <c r="AD52" s="44"/>
      <c r="AE52" s="44"/>
      <c r="AF52" s="44"/>
      <c r="AG52" s="44"/>
      <c r="AH52" s="44"/>
    </row>
    <row r="53" spans="1:34" s="128" customFormat="1" ht="14.5" x14ac:dyDescent="0.35">
      <c r="A53"/>
      <c r="B53" s="42" t="s">
        <v>32</v>
      </c>
      <c r="C53" s="47"/>
      <c r="D53" s="47"/>
      <c r="E53" s="47"/>
      <c r="F53"/>
      <c r="G53" s="165"/>
      <c r="H53" s="165"/>
      <c r="I53"/>
      <c r="J53" s="165"/>
      <c r="K53" s="165"/>
      <c r="L53"/>
      <c r="M53"/>
      <c r="N53"/>
      <c r="O53"/>
      <c r="P53"/>
      <c r="Q53"/>
      <c r="R53"/>
      <c r="S53"/>
      <c r="T53"/>
      <c r="U53"/>
      <c r="V53"/>
      <c r="W53"/>
      <c r="X53"/>
      <c r="Y53"/>
      <c r="Z53"/>
      <c r="AA53"/>
      <c r="AB53"/>
      <c r="AC53"/>
      <c r="AD53"/>
      <c r="AE53"/>
      <c r="AF53"/>
      <c r="AG53"/>
      <c r="AH53"/>
    </row>
    <row r="54" spans="1:34" s="128" customFormat="1" ht="14.5" x14ac:dyDescent="0.35">
      <c r="A54"/>
      <c r="B54" s="118" t="s">
        <v>30</v>
      </c>
      <c r="C54" s="32">
        <v>64009</v>
      </c>
      <c r="D54" s="32">
        <v>32006</v>
      </c>
      <c r="E54" s="32">
        <v>44726</v>
      </c>
      <c r="F54"/>
      <c r="G54" s="165"/>
      <c r="H54" s="165"/>
      <c r="I54"/>
      <c r="J54" s="165"/>
      <c r="K54" s="165"/>
      <c r="L54"/>
      <c r="M54"/>
      <c r="N54"/>
      <c r="O54"/>
      <c r="P54"/>
      <c r="Q54"/>
      <c r="R54"/>
      <c r="S54"/>
      <c r="T54"/>
      <c r="U54"/>
      <c r="V54"/>
      <c r="W54"/>
      <c r="X54"/>
      <c r="Y54"/>
      <c r="Z54"/>
      <c r="AA54"/>
      <c r="AB54"/>
      <c r="AC54"/>
      <c r="AD54"/>
      <c r="AE54"/>
      <c r="AF54"/>
      <c r="AG54"/>
      <c r="AH54"/>
    </row>
    <row r="55" spans="1:34" s="128" customFormat="1" ht="14.5" x14ac:dyDescent="0.35">
      <c r="A55"/>
      <c r="B55" s="118" t="s">
        <v>31</v>
      </c>
      <c r="C55" s="32">
        <v>552</v>
      </c>
      <c r="D55" s="32">
        <v>-34</v>
      </c>
      <c r="E55" s="32">
        <v>0</v>
      </c>
      <c r="F55"/>
      <c r="G55" s="165"/>
      <c r="H55" s="165"/>
      <c r="I55"/>
      <c r="J55" s="165"/>
      <c r="K55" s="165"/>
      <c r="L55"/>
      <c r="M55"/>
      <c r="N55"/>
      <c r="O55"/>
      <c r="P55"/>
      <c r="Q55"/>
      <c r="R55"/>
      <c r="S55"/>
      <c r="T55"/>
      <c r="U55"/>
      <c r="V55"/>
      <c r="W55"/>
      <c r="X55"/>
      <c r="Y55"/>
      <c r="Z55"/>
      <c r="AA55"/>
      <c r="AB55"/>
      <c r="AC55"/>
      <c r="AD55"/>
      <c r="AE55"/>
      <c r="AF55"/>
      <c r="AG55"/>
      <c r="AH55"/>
    </row>
    <row r="56" spans="1:34" s="128" customFormat="1" ht="14.5" x14ac:dyDescent="0.35">
      <c r="A56"/>
      <c r="B56" s="139"/>
      <c r="C56" s="48">
        <v>64561</v>
      </c>
      <c r="D56" s="48">
        <v>31972</v>
      </c>
      <c r="E56" s="48">
        <v>44726</v>
      </c>
      <c r="F56"/>
      <c r="G56" s="165"/>
      <c r="H56" s="165"/>
      <c r="I56"/>
      <c r="J56" s="165"/>
      <c r="K56" s="165"/>
      <c r="L56"/>
      <c r="M56"/>
      <c r="N56"/>
      <c r="O56"/>
      <c r="P56"/>
      <c r="Q56"/>
      <c r="R56"/>
      <c r="S56"/>
      <c r="T56"/>
      <c r="U56"/>
      <c r="V56"/>
      <c r="W56"/>
      <c r="X56"/>
      <c r="Y56"/>
      <c r="Z56"/>
      <c r="AA56"/>
      <c r="AB56"/>
      <c r="AC56"/>
      <c r="AD56"/>
      <c r="AE56"/>
      <c r="AF56"/>
      <c r="AG56"/>
      <c r="AH56"/>
    </row>
    <row r="57" spans="1:34" s="128" customFormat="1" ht="14.5" x14ac:dyDescent="0.35">
      <c r="A57"/>
      <c r="B57"/>
      <c r="C57" s="49"/>
      <c r="D57" s="50"/>
      <c r="E57" s="50"/>
      <c r="F57"/>
      <c r="G57" s="167"/>
      <c r="H57" s="167"/>
      <c r="I57"/>
      <c r="J57" s="167"/>
      <c r="K57" s="167"/>
      <c r="L57"/>
      <c r="M57"/>
      <c r="N57"/>
      <c r="O57"/>
      <c r="P57"/>
      <c r="Q57"/>
      <c r="R57"/>
      <c r="S57"/>
      <c r="T57"/>
      <c r="U57"/>
      <c r="V57"/>
      <c r="W57"/>
      <c r="X57"/>
      <c r="Y57"/>
      <c r="Z57"/>
      <c r="AA57"/>
      <c r="AB57"/>
      <c r="AC57"/>
      <c r="AD57"/>
      <c r="AE57"/>
      <c r="AF57"/>
      <c r="AG57"/>
      <c r="AH57"/>
    </row>
    <row r="58" spans="1:34" s="128" customFormat="1" ht="14.5" x14ac:dyDescent="0.35">
      <c r="A58"/>
      <c r="C58" s="140"/>
      <c r="D58" s="54"/>
      <c r="E58" s="54"/>
      <c r="F58"/>
      <c r="G58" s="54"/>
      <c r="H58" s="54"/>
      <c r="I58"/>
      <c r="J58" s="54"/>
      <c r="K58" s="54"/>
      <c r="L58"/>
      <c r="M58"/>
      <c r="N58"/>
      <c r="O58"/>
      <c r="P58"/>
      <c r="Q58"/>
      <c r="R58"/>
      <c r="S58"/>
      <c r="T58"/>
      <c r="U58"/>
      <c r="V58"/>
      <c r="W58"/>
      <c r="X58"/>
      <c r="Y58"/>
      <c r="Z58"/>
      <c r="AA58"/>
      <c r="AB58"/>
      <c r="AC58"/>
      <c r="AD58"/>
      <c r="AE58"/>
      <c r="AF58"/>
      <c r="AG58"/>
      <c r="AH58"/>
    </row>
    <row r="59" spans="1:34" s="142" customFormat="1" ht="14.5" x14ac:dyDescent="0.35">
      <c r="A59"/>
      <c r="B59" s="193" t="s">
        <v>190</v>
      </c>
      <c r="C59" s="154"/>
      <c r="D59" s="194"/>
      <c r="E59" s="194"/>
      <c r="F59"/>
      <c r="G59" s="194"/>
      <c r="H59" s="194"/>
      <c r="I59"/>
      <c r="J59" s="194"/>
      <c r="K59" s="194"/>
      <c r="L59"/>
      <c r="M59"/>
      <c r="N59"/>
      <c r="O59"/>
      <c r="P59"/>
      <c r="Q59"/>
      <c r="R59"/>
      <c r="S59"/>
      <c r="T59"/>
      <c r="U59"/>
      <c r="V59"/>
      <c r="W59"/>
      <c r="X59"/>
      <c r="Y59"/>
      <c r="Z59"/>
      <c r="AA59"/>
      <c r="AB59"/>
      <c r="AC59"/>
      <c r="AD59"/>
      <c r="AE59"/>
      <c r="AF59"/>
      <c r="AG59"/>
      <c r="AH59"/>
    </row>
    <row r="60" spans="1:34" ht="14.5" x14ac:dyDescent="0.35">
      <c r="B60" s="129" t="s">
        <v>3</v>
      </c>
      <c r="C60" s="15">
        <v>31202</v>
      </c>
      <c r="D60" s="15">
        <v>27748</v>
      </c>
      <c r="E60" s="15">
        <v>36978</v>
      </c>
      <c r="G60" s="15">
        <v>16866</v>
      </c>
      <c r="H60" s="15">
        <v>19771</v>
      </c>
      <c r="J60" s="169"/>
      <c r="K60" s="169"/>
    </row>
    <row r="61" spans="1:34" ht="14.5" x14ac:dyDescent="0.35">
      <c r="B61" s="129" t="s">
        <v>4</v>
      </c>
      <c r="C61" s="15">
        <v>6135</v>
      </c>
      <c r="D61" s="15">
        <v>9631</v>
      </c>
      <c r="E61" s="15">
        <v>5811</v>
      </c>
      <c r="G61" s="15">
        <v>1848</v>
      </c>
      <c r="H61" s="15">
        <v>154</v>
      </c>
      <c r="J61" s="169"/>
      <c r="K61" s="169"/>
    </row>
    <row r="62" spans="1:34" ht="14.5" x14ac:dyDescent="0.35">
      <c r="B62" s="129" t="s">
        <v>5</v>
      </c>
      <c r="C62" s="15">
        <v>90318</v>
      </c>
      <c r="D62" s="15">
        <v>110710</v>
      </c>
      <c r="E62" s="15">
        <v>115374</v>
      </c>
      <c r="G62" s="15">
        <v>62278</v>
      </c>
      <c r="H62" s="15">
        <v>59760</v>
      </c>
      <c r="J62" s="169"/>
      <c r="K62" s="169"/>
    </row>
    <row r="63" spans="1:34" s="131" customFormat="1" ht="14.5" x14ac:dyDescent="0.35">
      <c r="A63"/>
      <c r="B63" s="130" t="s">
        <v>6</v>
      </c>
      <c r="C63" s="16">
        <v>-9964</v>
      </c>
      <c r="D63" s="16">
        <v>-18541</v>
      </c>
      <c r="E63" s="16">
        <v>-18861</v>
      </c>
      <c r="F63"/>
      <c r="G63" s="16">
        <v>-9333</v>
      </c>
      <c r="H63" s="16">
        <v>-7937</v>
      </c>
      <c r="I63"/>
      <c r="J63" s="169"/>
      <c r="K63" s="169"/>
      <c r="L63"/>
      <c r="M63"/>
      <c r="N63"/>
      <c r="O63"/>
      <c r="P63"/>
      <c r="Q63"/>
      <c r="R63"/>
      <c r="S63"/>
      <c r="T63"/>
      <c r="U63"/>
      <c r="V63"/>
      <c r="W63"/>
      <c r="X63"/>
      <c r="Y63"/>
      <c r="Z63"/>
      <c r="AA63"/>
      <c r="AB63"/>
      <c r="AC63"/>
      <c r="AD63"/>
      <c r="AE63"/>
      <c r="AF63"/>
      <c r="AG63"/>
      <c r="AH63"/>
    </row>
    <row r="64" spans="1:34" s="17" customFormat="1" ht="14.5" x14ac:dyDescent="0.35">
      <c r="B64" s="55" t="s">
        <v>34</v>
      </c>
      <c r="C64" s="56">
        <f>SUM(C60:C63)</f>
        <v>117691</v>
      </c>
      <c r="D64" s="56">
        <f>SUM(D60:D63)</f>
        <v>129548</v>
      </c>
      <c r="E64" s="56">
        <f>SUM(E60:E63)</f>
        <v>139302</v>
      </c>
      <c r="G64" s="56">
        <f>SUM(G60:G63)</f>
        <v>71659</v>
      </c>
      <c r="H64" s="56">
        <f>SUM(H60:H63)</f>
        <v>71748</v>
      </c>
      <c r="J64" s="172"/>
      <c r="K64" s="172"/>
    </row>
    <row r="65" spans="1:34" ht="14.5" x14ac:dyDescent="0.35">
      <c r="B65" s="132" t="s">
        <v>35</v>
      </c>
      <c r="C65" s="143">
        <f>C90</f>
        <v>117642.9001791239</v>
      </c>
      <c r="D65" s="143">
        <f>D90</f>
        <v>129548</v>
      </c>
      <c r="E65" s="143">
        <f>E90</f>
        <v>139302</v>
      </c>
      <c r="G65" s="143">
        <f>G90</f>
        <v>71659</v>
      </c>
      <c r="H65" s="143">
        <f>H90</f>
        <v>71748</v>
      </c>
      <c r="J65" s="176"/>
      <c r="K65" s="176"/>
    </row>
    <row r="66" spans="1:34" ht="14.5" x14ac:dyDescent="0.35">
      <c r="J66" s="173"/>
      <c r="K66" s="173"/>
    </row>
    <row r="67" spans="1:34" s="128" customFormat="1" ht="14.5" x14ac:dyDescent="0.35">
      <c r="A67"/>
      <c r="B67" s="145" t="s">
        <v>36</v>
      </c>
      <c r="C67" s="114">
        <v>54300</v>
      </c>
      <c r="D67" s="114">
        <v>34086</v>
      </c>
      <c r="E67" s="114">
        <v>46804</v>
      </c>
      <c r="F67"/>
      <c r="G67" s="114">
        <v>31973</v>
      </c>
      <c r="H67" s="114">
        <f>-81820</f>
        <v>-81820</v>
      </c>
      <c r="I67"/>
      <c r="J67" s="177"/>
      <c r="K67" s="177"/>
      <c r="L67"/>
      <c r="M67"/>
      <c r="N67"/>
      <c r="O67"/>
      <c r="P67"/>
      <c r="Q67"/>
      <c r="R67"/>
      <c r="S67"/>
      <c r="T67"/>
      <c r="U67"/>
      <c r="V67"/>
      <c r="W67"/>
      <c r="X67"/>
      <c r="Y67"/>
      <c r="Z67"/>
      <c r="AA67"/>
      <c r="AB67"/>
      <c r="AC67"/>
      <c r="AD67"/>
      <c r="AE67"/>
      <c r="AF67"/>
      <c r="AG67"/>
      <c r="AH67"/>
    </row>
    <row r="68" spans="1:34" s="128" customFormat="1" ht="14.5" x14ac:dyDescent="0.35">
      <c r="A68"/>
      <c r="B68" s="145" t="s">
        <v>37</v>
      </c>
      <c r="C68" s="114"/>
      <c r="D68" s="114"/>
      <c r="E68" s="114"/>
      <c r="F68"/>
      <c r="G68" s="114"/>
      <c r="H68" s="114"/>
      <c r="I68"/>
      <c r="J68" s="177"/>
      <c r="K68" s="177"/>
      <c r="L68"/>
      <c r="M68"/>
      <c r="N68"/>
      <c r="O68"/>
      <c r="P68"/>
      <c r="Q68"/>
      <c r="R68"/>
      <c r="S68"/>
      <c r="T68"/>
      <c r="U68"/>
      <c r="V68"/>
      <c r="W68"/>
      <c r="X68"/>
      <c r="Y68"/>
      <c r="Z68"/>
      <c r="AA68"/>
      <c r="AB68"/>
      <c r="AC68"/>
      <c r="AD68"/>
      <c r="AE68"/>
      <c r="AF68"/>
      <c r="AG68"/>
      <c r="AH68"/>
    </row>
    <row r="69" spans="1:34" s="128" customFormat="1" ht="14.5" x14ac:dyDescent="0.35">
      <c r="A69"/>
      <c r="B69" s="145" t="s">
        <v>21</v>
      </c>
      <c r="C69" s="115">
        <v>-26733</v>
      </c>
      <c r="D69" s="115">
        <v>22924</v>
      </c>
      <c r="E69" s="115">
        <v>6032</v>
      </c>
      <c r="F69"/>
      <c r="G69" s="115">
        <v>5431</v>
      </c>
      <c r="H69" s="115">
        <v>3832</v>
      </c>
      <c r="I69"/>
      <c r="J69" s="177"/>
      <c r="K69" s="177"/>
      <c r="L69"/>
      <c r="M69"/>
      <c r="N69"/>
      <c r="O69"/>
      <c r="P69"/>
      <c r="Q69"/>
      <c r="R69"/>
      <c r="S69"/>
      <c r="T69"/>
      <c r="U69"/>
      <c r="V69"/>
      <c r="W69"/>
      <c r="X69"/>
      <c r="Y69"/>
      <c r="Z69"/>
      <c r="AA69"/>
      <c r="AB69"/>
      <c r="AC69"/>
      <c r="AD69"/>
      <c r="AE69"/>
      <c r="AF69"/>
      <c r="AG69"/>
      <c r="AH69"/>
    </row>
    <row r="70" spans="1:34" s="128" customFormat="1" ht="14.5" x14ac:dyDescent="0.35">
      <c r="A70"/>
      <c r="B70" s="145" t="s">
        <v>18</v>
      </c>
      <c r="C70" s="115"/>
      <c r="D70" s="115">
        <v>0</v>
      </c>
      <c r="E70" s="115">
        <v>618</v>
      </c>
      <c r="F70"/>
      <c r="G70" s="115">
        <v>329</v>
      </c>
      <c r="H70" s="115">
        <v>240</v>
      </c>
      <c r="I70"/>
      <c r="J70" s="177"/>
      <c r="K70" s="177"/>
      <c r="L70"/>
      <c r="M70"/>
      <c r="N70"/>
      <c r="O70"/>
      <c r="P70"/>
      <c r="Q70"/>
      <c r="R70"/>
      <c r="S70"/>
      <c r="T70"/>
      <c r="U70"/>
      <c r="V70"/>
      <c r="W70"/>
      <c r="X70"/>
      <c r="Y70"/>
      <c r="Z70"/>
      <c r="AA70"/>
      <c r="AB70"/>
      <c r="AC70"/>
      <c r="AD70"/>
      <c r="AE70"/>
      <c r="AF70"/>
      <c r="AG70"/>
      <c r="AH70"/>
    </row>
    <row r="71" spans="1:34" s="128" customFormat="1" ht="14.5" x14ac:dyDescent="0.35">
      <c r="A71"/>
      <c r="B71" s="145" t="s">
        <v>173</v>
      </c>
      <c r="C71" s="115"/>
      <c r="D71" s="115"/>
      <c r="E71" s="115"/>
      <c r="F71"/>
      <c r="G71" s="115"/>
      <c r="H71" s="115">
        <v>283</v>
      </c>
      <c r="I71"/>
      <c r="J71" s="177"/>
      <c r="K71" s="177"/>
      <c r="L71"/>
      <c r="M71"/>
      <c r="N71"/>
      <c r="O71"/>
      <c r="P71"/>
      <c r="Q71"/>
      <c r="R71"/>
      <c r="S71"/>
      <c r="T71"/>
      <c r="U71"/>
      <c r="V71"/>
      <c r="W71"/>
      <c r="X71"/>
      <c r="Y71"/>
      <c r="Z71"/>
      <c r="AA71"/>
      <c r="AB71"/>
      <c r="AC71"/>
      <c r="AD71"/>
      <c r="AE71"/>
      <c r="AF71"/>
      <c r="AG71"/>
      <c r="AH71"/>
    </row>
    <row r="72" spans="1:34" s="128" customFormat="1" ht="14.5" x14ac:dyDescent="0.35">
      <c r="A72"/>
      <c r="B72" s="145" t="s">
        <v>20</v>
      </c>
      <c r="C72" s="115">
        <v>52841</v>
      </c>
      <c r="D72" s="115">
        <v>38333</v>
      </c>
      <c r="E72" s="115">
        <v>36265</v>
      </c>
      <c r="F72"/>
      <c r="G72" s="115">
        <v>21616</v>
      </c>
      <c r="H72" s="115">
        <v>14416</v>
      </c>
      <c r="I72"/>
      <c r="J72" s="177"/>
      <c r="K72" s="177"/>
      <c r="L72"/>
      <c r="M72"/>
      <c r="N72"/>
      <c r="O72"/>
      <c r="P72"/>
      <c r="Q72"/>
      <c r="R72"/>
      <c r="S72"/>
      <c r="T72"/>
      <c r="U72"/>
      <c r="V72"/>
      <c r="W72"/>
      <c r="X72"/>
      <c r="Y72"/>
      <c r="Z72"/>
      <c r="AA72"/>
      <c r="AB72"/>
      <c r="AC72"/>
      <c r="AD72"/>
      <c r="AE72"/>
      <c r="AF72"/>
      <c r="AG72"/>
      <c r="AH72"/>
    </row>
    <row r="73" spans="1:34" s="128" customFormat="1" ht="14.5" x14ac:dyDescent="0.35">
      <c r="A73"/>
      <c r="B73" s="145" t="s">
        <v>19</v>
      </c>
      <c r="C73" s="115">
        <v>-4377</v>
      </c>
      <c r="D73" s="115">
        <v>-4315</v>
      </c>
      <c r="E73" s="115">
        <v>-6568</v>
      </c>
      <c r="F73"/>
      <c r="G73" s="115">
        <v>-7811</v>
      </c>
      <c r="H73" s="115">
        <v>-547</v>
      </c>
      <c r="I73"/>
      <c r="J73" s="177"/>
      <c r="K73" s="177"/>
      <c r="L73"/>
      <c r="M73"/>
      <c r="N73"/>
      <c r="O73"/>
      <c r="P73"/>
      <c r="Q73"/>
      <c r="R73"/>
      <c r="S73"/>
      <c r="T73"/>
      <c r="U73"/>
      <c r="V73"/>
      <c r="W73"/>
      <c r="X73"/>
      <c r="Y73"/>
      <c r="Z73"/>
      <c r="AA73"/>
      <c r="AB73"/>
      <c r="AC73"/>
      <c r="AD73"/>
      <c r="AE73"/>
      <c r="AF73"/>
      <c r="AG73"/>
      <c r="AH73"/>
    </row>
    <row r="74" spans="1:34" s="128" customFormat="1" ht="14.5" x14ac:dyDescent="0.35">
      <c r="A74"/>
      <c r="B74" s="145" t="s">
        <v>38</v>
      </c>
      <c r="C74" s="115">
        <v>7005</v>
      </c>
      <c r="D74" s="115">
        <v>5015</v>
      </c>
      <c r="E74" s="115">
        <v>5242</v>
      </c>
      <c r="F74"/>
      <c r="G74" s="115">
        <v>2494</v>
      </c>
      <c r="H74" s="115">
        <v>2492</v>
      </c>
      <c r="I74"/>
      <c r="J74" s="177"/>
      <c r="K74" s="177"/>
      <c r="L74"/>
      <c r="M74"/>
      <c r="N74"/>
      <c r="O74"/>
      <c r="P74"/>
      <c r="Q74"/>
      <c r="R74"/>
      <c r="S74"/>
      <c r="T74"/>
      <c r="U74"/>
      <c r="V74"/>
      <c r="W74"/>
      <c r="X74"/>
      <c r="Y74"/>
      <c r="Z74"/>
      <c r="AA74"/>
      <c r="AB74"/>
      <c r="AC74"/>
      <c r="AD74"/>
      <c r="AE74"/>
      <c r="AF74"/>
      <c r="AG74"/>
      <c r="AH74"/>
    </row>
    <row r="75" spans="1:34" s="128" customFormat="1" ht="14.5" x14ac:dyDescent="0.35">
      <c r="A75"/>
      <c r="B75" s="145" t="s">
        <v>39</v>
      </c>
      <c r="C75" s="115">
        <v>3024</v>
      </c>
      <c r="D75" s="115">
        <v>3386</v>
      </c>
      <c r="E75" s="115">
        <v>3299</v>
      </c>
      <c r="F75"/>
      <c r="G75" s="115">
        <v>1659</v>
      </c>
      <c r="H75" s="115">
        <v>1904</v>
      </c>
      <c r="I75"/>
      <c r="J75" s="177"/>
      <c r="K75" s="177"/>
      <c r="L75"/>
      <c r="M75"/>
      <c r="N75"/>
      <c r="O75"/>
      <c r="P75"/>
      <c r="Q75"/>
      <c r="R75"/>
      <c r="S75"/>
      <c r="T75"/>
      <c r="U75"/>
      <c r="V75"/>
      <c r="W75"/>
      <c r="X75"/>
      <c r="Y75"/>
      <c r="Z75"/>
      <c r="AA75"/>
      <c r="AB75"/>
      <c r="AC75"/>
      <c r="AD75"/>
      <c r="AE75"/>
      <c r="AF75"/>
      <c r="AG75"/>
      <c r="AH75"/>
    </row>
    <row r="76" spans="1:34" s="134" customFormat="1" ht="14.5" x14ac:dyDescent="0.35">
      <c r="A76"/>
      <c r="B76" s="146" t="s">
        <v>40</v>
      </c>
      <c r="C76" s="36">
        <v>6339</v>
      </c>
      <c r="D76" s="36">
        <v>9247</v>
      </c>
      <c r="E76" s="36">
        <v>11527</v>
      </c>
      <c r="F76"/>
      <c r="G76" s="36">
        <v>5346</v>
      </c>
      <c r="H76" s="36">
        <v>7106</v>
      </c>
      <c r="I76"/>
      <c r="J76" s="177"/>
      <c r="K76" s="177"/>
      <c r="L76"/>
      <c r="M76"/>
      <c r="N76"/>
      <c r="O76"/>
      <c r="P76"/>
      <c r="Q76"/>
      <c r="R76"/>
      <c r="S76"/>
      <c r="T76"/>
      <c r="U76"/>
      <c r="V76"/>
      <c r="W76"/>
      <c r="X76"/>
      <c r="Y76"/>
      <c r="Z76"/>
      <c r="AA76"/>
      <c r="AB76"/>
      <c r="AC76"/>
      <c r="AD76"/>
      <c r="AE76"/>
      <c r="AF76"/>
      <c r="AG76"/>
      <c r="AH76"/>
    </row>
    <row r="77" spans="1:34" s="23" customFormat="1" ht="14.5" x14ac:dyDescent="0.35">
      <c r="A77" s="17"/>
      <c r="B77" s="57" t="s">
        <v>33</v>
      </c>
      <c r="C77" s="108">
        <v>92350.900179123899</v>
      </c>
      <c r="D77" s="116">
        <v>108676</v>
      </c>
      <c r="E77" s="116">
        <v>103219</v>
      </c>
      <c r="F77" s="17"/>
      <c r="G77" s="116">
        <f>SUM(G67:G76)</f>
        <v>61037</v>
      </c>
      <c r="H77" s="116">
        <f>SUM(H67:H76)</f>
        <v>-52094</v>
      </c>
      <c r="I77" s="17"/>
      <c r="J77" s="178"/>
      <c r="K77" s="178"/>
      <c r="L77" s="17"/>
      <c r="M77" s="17"/>
      <c r="N77" s="17"/>
      <c r="O77" s="17"/>
      <c r="P77" s="17"/>
      <c r="Q77" s="17"/>
      <c r="R77" s="17"/>
      <c r="S77" s="17"/>
      <c r="T77" s="17"/>
      <c r="U77" s="17"/>
      <c r="V77" s="17"/>
      <c r="W77" s="17"/>
      <c r="X77" s="17"/>
      <c r="Y77" s="17"/>
      <c r="Z77" s="17"/>
      <c r="AA77" s="17"/>
      <c r="AB77" s="17"/>
      <c r="AC77" s="17"/>
      <c r="AD77" s="17"/>
      <c r="AE77" s="17"/>
      <c r="AF77" s="17"/>
      <c r="AG77" s="17"/>
      <c r="AH77" s="17"/>
    </row>
    <row r="78" spans="1:34" s="128" customFormat="1" ht="14.5" x14ac:dyDescent="0.35">
      <c r="A78"/>
      <c r="B78" s="145" t="s">
        <v>41</v>
      </c>
      <c r="C78" s="115">
        <v>5189</v>
      </c>
      <c r="D78" s="115">
        <v>6344</v>
      </c>
      <c r="E78" s="115">
        <v>10059</v>
      </c>
      <c r="F78"/>
      <c r="G78" s="115">
        <v>1007</v>
      </c>
      <c r="H78" s="115">
        <v>12439</v>
      </c>
      <c r="I78"/>
      <c r="J78" s="177"/>
      <c r="K78" s="177"/>
      <c r="L78"/>
      <c r="M78"/>
      <c r="N78"/>
      <c r="O78"/>
      <c r="P78"/>
      <c r="Q78"/>
      <c r="R78"/>
      <c r="S78"/>
      <c r="T78"/>
      <c r="U78"/>
      <c r="V78"/>
      <c r="W78"/>
      <c r="X78"/>
      <c r="Y78"/>
      <c r="Z78"/>
      <c r="AA78"/>
      <c r="AB78"/>
      <c r="AC78"/>
      <c r="AD78"/>
      <c r="AE78"/>
      <c r="AF78"/>
      <c r="AG78"/>
      <c r="AH78"/>
    </row>
    <row r="79" spans="1:34" s="128" customFormat="1" ht="14.5" x14ac:dyDescent="0.35">
      <c r="A79"/>
      <c r="B79" s="145" t="s">
        <v>42</v>
      </c>
      <c r="C79" s="115">
        <v>8443</v>
      </c>
      <c r="D79" s="115">
        <v>6305</v>
      </c>
      <c r="E79" s="115">
        <v>1051</v>
      </c>
      <c r="F79"/>
      <c r="G79" s="115">
        <v>1184</v>
      </c>
      <c r="H79" s="115">
        <v>703</v>
      </c>
      <c r="I79"/>
      <c r="J79" s="177"/>
      <c r="K79" s="177"/>
      <c r="L79"/>
      <c r="M79"/>
      <c r="N79"/>
      <c r="O79"/>
      <c r="P79"/>
      <c r="Q79"/>
      <c r="R79"/>
      <c r="S79"/>
      <c r="T79"/>
      <c r="U79"/>
      <c r="V79"/>
      <c r="W79"/>
      <c r="X79"/>
      <c r="Y79"/>
      <c r="Z79"/>
      <c r="AA79"/>
      <c r="AB79"/>
      <c r="AC79"/>
      <c r="AD79"/>
      <c r="AE79"/>
      <c r="AF79"/>
      <c r="AG79"/>
      <c r="AH79"/>
    </row>
    <row r="80" spans="1:34" s="128" customFormat="1" ht="14.5" x14ac:dyDescent="0.35">
      <c r="A80"/>
      <c r="B80" s="145" t="s">
        <v>43</v>
      </c>
      <c r="C80" s="115">
        <v>8497</v>
      </c>
      <c r="D80" s="115">
        <v>3372</v>
      </c>
      <c r="E80" s="115">
        <v>10634</v>
      </c>
      <c r="F80"/>
      <c r="G80" s="115">
        <v>6506</v>
      </c>
      <c r="H80" s="115">
        <v>1675</v>
      </c>
      <c r="I80"/>
      <c r="J80" s="177"/>
      <c r="K80" s="177"/>
      <c r="L80"/>
      <c r="M80"/>
      <c r="N80"/>
      <c r="O80"/>
      <c r="P80"/>
      <c r="Q80"/>
      <c r="R80"/>
      <c r="S80"/>
      <c r="T80"/>
      <c r="U80"/>
      <c r="V80"/>
      <c r="W80"/>
      <c r="X80"/>
      <c r="Y80"/>
      <c r="Z80"/>
      <c r="AA80"/>
      <c r="AB80"/>
      <c r="AC80"/>
      <c r="AD80"/>
      <c r="AE80"/>
      <c r="AF80"/>
      <c r="AG80"/>
      <c r="AH80"/>
    </row>
    <row r="81" spans="1:34" s="128" customFormat="1" ht="14.5" x14ac:dyDescent="0.35">
      <c r="A81"/>
      <c r="B81" s="145" t="s">
        <v>44</v>
      </c>
      <c r="C81" s="174"/>
      <c r="D81" s="115">
        <v>881</v>
      </c>
      <c r="E81" s="174"/>
      <c r="F81"/>
      <c r="G81" s="174"/>
      <c r="H81" s="174"/>
      <c r="I81"/>
      <c r="J81" s="177"/>
      <c r="K81" s="177"/>
      <c r="L81"/>
      <c r="M81"/>
      <c r="N81"/>
      <c r="O81"/>
      <c r="P81"/>
      <c r="Q81"/>
      <c r="R81"/>
      <c r="S81"/>
      <c r="T81"/>
      <c r="U81"/>
      <c r="V81"/>
      <c r="W81"/>
      <c r="X81"/>
      <c r="Y81"/>
      <c r="Z81"/>
      <c r="AA81"/>
      <c r="AB81"/>
      <c r="AC81"/>
      <c r="AD81"/>
      <c r="AE81"/>
      <c r="AF81"/>
      <c r="AG81"/>
      <c r="AH81"/>
    </row>
    <row r="82" spans="1:34" s="128" customFormat="1" ht="14.5" x14ac:dyDescent="0.35">
      <c r="A82"/>
      <c r="B82" s="145" t="s">
        <v>45</v>
      </c>
      <c r="C82" s="174"/>
      <c r="D82" s="115">
        <v>633</v>
      </c>
      <c r="E82" s="174"/>
      <c r="F82"/>
      <c r="G82" s="174"/>
      <c r="H82" s="174"/>
      <c r="I82"/>
      <c r="J82" s="177"/>
      <c r="K82" s="177"/>
      <c r="L82"/>
      <c r="M82"/>
      <c r="N82"/>
      <c r="O82"/>
      <c r="P82"/>
      <c r="Q82"/>
      <c r="R82"/>
      <c r="S82"/>
      <c r="T82"/>
      <c r="U82"/>
      <c r="V82"/>
      <c r="W82"/>
      <c r="X82"/>
      <c r="Y82"/>
      <c r="Z82"/>
      <c r="AA82"/>
      <c r="AB82"/>
      <c r="AC82"/>
      <c r="AD82"/>
      <c r="AE82"/>
      <c r="AF82"/>
      <c r="AG82"/>
      <c r="AH82"/>
    </row>
    <row r="83" spans="1:34" s="128" customFormat="1" ht="14.5" x14ac:dyDescent="0.35">
      <c r="A83"/>
      <c r="B83" s="145" t="s">
        <v>46</v>
      </c>
      <c r="C83" s="174"/>
      <c r="D83" s="114">
        <v>1305</v>
      </c>
      <c r="E83" s="174"/>
      <c r="F83"/>
      <c r="G83" s="174"/>
      <c r="H83" s="174"/>
      <c r="I83"/>
      <c r="J83" s="177"/>
      <c r="K83" s="177"/>
      <c r="L83"/>
      <c r="M83"/>
      <c r="N83"/>
      <c r="O83"/>
      <c r="P83"/>
      <c r="Q83"/>
      <c r="R83"/>
      <c r="S83"/>
      <c r="T83"/>
      <c r="U83"/>
      <c r="V83"/>
      <c r="W83"/>
      <c r="X83"/>
      <c r="Y83"/>
      <c r="Z83"/>
      <c r="AA83"/>
      <c r="AB83"/>
      <c r="AC83"/>
      <c r="AD83"/>
      <c r="AE83"/>
      <c r="AF83"/>
      <c r="AG83"/>
      <c r="AH83"/>
    </row>
    <row r="84" spans="1:34" s="128" customFormat="1" ht="14.5" x14ac:dyDescent="0.35">
      <c r="A84"/>
      <c r="B84" s="145" t="s">
        <v>47</v>
      </c>
      <c r="C84" s="114">
        <v>3163</v>
      </c>
      <c r="D84" s="114">
        <v>1624</v>
      </c>
      <c r="E84" s="114">
        <v>14339</v>
      </c>
      <c r="F84"/>
      <c r="G84" s="114">
        <v>1925</v>
      </c>
      <c r="H84" s="114">
        <v>7365</v>
      </c>
      <c r="I84"/>
      <c r="J84" s="177"/>
      <c r="K84" s="177"/>
      <c r="L84"/>
      <c r="M84"/>
      <c r="N84"/>
      <c r="O84"/>
      <c r="P84"/>
      <c r="Q84"/>
      <c r="R84"/>
      <c r="S84"/>
      <c r="T84"/>
      <c r="U84"/>
      <c r="V84"/>
      <c r="W84"/>
      <c r="X84"/>
      <c r="Y84"/>
      <c r="Z84"/>
      <c r="AA84"/>
      <c r="AB84"/>
      <c r="AC84"/>
      <c r="AD84"/>
      <c r="AE84"/>
      <c r="AF84"/>
      <c r="AG84"/>
      <c r="AH84"/>
    </row>
    <row r="85" spans="1:34" s="128" customFormat="1" ht="14.5" x14ac:dyDescent="0.35">
      <c r="A85"/>
      <c r="B85" s="145" t="s">
        <v>175</v>
      </c>
      <c r="C85" s="174"/>
      <c r="D85" s="174"/>
      <c r="E85" s="174"/>
      <c r="F85"/>
      <c r="G85" s="174"/>
      <c r="H85" s="114">
        <v>3795</v>
      </c>
      <c r="I85"/>
      <c r="J85" s="177"/>
      <c r="K85" s="177"/>
      <c r="L85"/>
      <c r="M85"/>
      <c r="N85"/>
      <c r="O85"/>
      <c r="P85"/>
      <c r="Q85"/>
      <c r="R85"/>
      <c r="S85"/>
      <c r="T85"/>
      <c r="U85"/>
      <c r="V85"/>
      <c r="W85"/>
      <c r="X85"/>
      <c r="Y85"/>
      <c r="Z85"/>
      <c r="AA85"/>
      <c r="AB85"/>
      <c r="AC85"/>
      <c r="AD85"/>
      <c r="AE85"/>
      <c r="AF85"/>
      <c r="AG85"/>
      <c r="AH85"/>
    </row>
    <row r="86" spans="1:34" s="128" customFormat="1" ht="14.5" x14ac:dyDescent="0.35">
      <c r="A86"/>
      <c r="B86" s="145" t="s">
        <v>176</v>
      </c>
      <c r="C86" s="174"/>
      <c r="D86" s="174"/>
      <c r="E86" s="174"/>
      <c r="F86"/>
      <c r="G86" s="174"/>
      <c r="H86" s="114">
        <v>1980</v>
      </c>
      <c r="I86"/>
      <c r="J86" s="177"/>
      <c r="K86" s="177"/>
      <c r="L86"/>
      <c r="M86"/>
      <c r="N86"/>
      <c r="O86"/>
      <c r="P86"/>
      <c r="Q86"/>
      <c r="R86"/>
      <c r="S86"/>
      <c r="T86"/>
      <c r="U86"/>
      <c r="V86"/>
      <c r="W86"/>
      <c r="X86"/>
      <c r="Y86"/>
      <c r="Z86"/>
      <c r="AA86"/>
      <c r="AB86"/>
      <c r="AC86"/>
      <c r="AD86"/>
      <c r="AE86"/>
      <c r="AF86"/>
      <c r="AG86"/>
      <c r="AH86"/>
    </row>
    <row r="87" spans="1:34" s="128" customFormat="1" ht="14.5" x14ac:dyDescent="0.35">
      <c r="A87"/>
      <c r="B87" s="145" t="s">
        <v>177</v>
      </c>
      <c r="C87" s="174"/>
      <c r="D87" s="174"/>
      <c r="E87" s="174"/>
      <c r="F87"/>
      <c r="G87" s="174"/>
      <c r="H87" s="114">
        <v>47735</v>
      </c>
      <c r="I87"/>
      <c r="J87" s="177"/>
      <c r="K87" s="177"/>
      <c r="L87"/>
      <c r="M87"/>
      <c r="N87"/>
      <c r="O87"/>
      <c r="P87"/>
      <c r="Q87"/>
      <c r="R87"/>
      <c r="S87"/>
      <c r="T87"/>
      <c r="U87"/>
      <c r="V87"/>
      <c r="W87"/>
      <c r="X87"/>
      <c r="Y87"/>
      <c r="Z87"/>
      <c r="AA87"/>
      <c r="AB87"/>
      <c r="AC87"/>
      <c r="AD87"/>
      <c r="AE87"/>
      <c r="AF87"/>
      <c r="AG87"/>
      <c r="AH87"/>
    </row>
    <row r="88" spans="1:34" s="128" customFormat="1" ht="14.5" x14ac:dyDescent="0.35">
      <c r="A88"/>
      <c r="B88" s="145" t="s">
        <v>178</v>
      </c>
      <c r="C88" s="174"/>
      <c r="D88" s="174"/>
      <c r="E88" s="174"/>
      <c r="F88"/>
      <c r="G88" s="174"/>
      <c r="H88" s="114">
        <v>48150</v>
      </c>
      <c r="I88"/>
      <c r="J88" s="177"/>
      <c r="K88" s="177"/>
      <c r="L88"/>
      <c r="M88"/>
      <c r="N88"/>
      <c r="O88"/>
      <c r="P88"/>
      <c r="Q88"/>
      <c r="R88"/>
      <c r="S88"/>
      <c r="T88"/>
      <c r="U88"/>
      <c r="V88"/>
      <c r="W88"/>
      <c r="X88"/>
      <c r="Y88"/>
      <c r="Z88"/>
      <c r="AA88"/>
      <c r="AB88"/>
      <c r="AC88"/>
      <c r="AD88"/>
      <c r="AE88"/>
      <c r="AF88"/>
      <c r="AG88"/>
      <c r="AH88"/>
    </row>
    <row r="89" spans="1:34" s="134" customFormat="1" ht="14.5" x14ac:dyDescent="0.35">
      <c r="A89"/>
      <c r="B89" s="146" t="s">
        <v>48</v>
      </c>
      <c r="C89" s="175"/>
      <c r="D89" s="117">
        <v>408</v>
      </c>
      <c r="E89" s="175"/>
      <c r="F89"/>
      <c r="G89" s="175"/>
      <c r="H89" s="175"/>
      <c r="I89"/>
      <c r="J89" s="177"/>
      <c r="K89" s="177"/>
      <c r="L89"/>
      <c r="M89"/>
      <c r="N89"/>
      <c r="O89"/>
      <c r="P89"/>
      <c r="Q89"/>
      <c r="R89"/>
      <c r="S89"/>
      <c r="T89"/>
      <c r="U89"/>
      <c r="V89"/>
      <c r="W89"/>
      <c r="X89"/>
      <c r="Y89"/>
      <c r="Z89"/>
      <c r="AA89"/>
      <c r="AB89"/>
      <c r="AC89"/>
      <c r="AD89"/>
      <c r="AE89"/>
      <c r="AF89"/>
      <c r="AG89"/>
      <c r="AH89"/>
    </row>
    <row r="90" spans="1:34" s="23" customFormat="1" ht="14.5" x14ac:dyDescent="0.35">
      <c r="A90" s="17"/>
      <c r="B90" s="17" t="s">
        <v>49</v>
      </c>
      <c r="C90" s="35">
        <f>SUM(C77:C89)</f>
        <v>117642.9001791239</v>
      </c>
      <c r="D90" s="35">
        <f>SUM(D77:D89)</f>
        <v>129548</v>
      </c>
      <c r="E90" s="35">
        <f>SUM(E77:E89)</f>
        <v>139302</v>
      </c>
      <c r="F90" s="17"/>
      <c r="G90" s="35">
        <f>SUM(G77:G89)</f>
        <v>71659</v>
      </c>
      <c r="H90" s="35">
        <f>SUM(H77:H89)</f>
        <v>71748</v>
      </c>
      <c r="I90" s="17"/>
      <c r="J90" s="195"/>
      <c r="K90" s="195"/>
      <c r="L90" s="17"/>
      <c r="M90" s="17"/>
      <c r="N90" s="17"/>
      <c r="O90" s="17"/>
      <c r="P90" s="17"/>
      <c r="Q90" s="17"/>
      <c r="R90" s="17"/>
      <c r="S90" s="17"/>
      <c r="T90" s="17"/>
      <c r="U90" s="17"/>
      <c r="V90" s="17"/>
      <c r="W90" s="17"/>
      <c r="X90" s="17"/>
      <c r="Y90" s="17"/>
      <c r="Z90" s="17"/>
      <c r="AA90" s="17"/>
      <c r="AB90" s="17"/>
      <c r="AC90" s="17"/>
      <c r="AD90" s="17"/>
      <c r="AE90" s="17"/>
      <c r="AF90" s="17"/>
      <c r="AG90" s="17"/>
      <c r="AH90" s="17"/>
    </row>
    <row r="91" spans="1:34" s="128" customFormat="1" ht="14.5" x14ac:dyDescent="0.35">
      <c r="A91"/>
      <c r="C91" s="105"/>
      <c r="D91" s="105"/>
      <c r="E91" s="105"/>
      <c r="F91"/>
      <c r="G91" s="105"/>
      <c r="H91" s="105"/>
      <c r="I91"/>
      <c r="J91" s="105"/>
      <c r="K91" s="105"/>
      <c r="L91"/>
      <c r="M91"/>
      <c r="N91"/>
      <c r="O91"/>
      <c r="P91"/>
      <c r="Q91"/>
      <c r="R91"/>
      <c r="S91"/>
      <c r="T91"/>
      <c r="U91"/>
      <c r="V91"/>
      <c r="W91"/>
      <c r="X91"/>
      <c r="Y91"/>
      <c r="Z91"/>
      <c r="AA91"/>
      <c r="AB91"/>
      <c r="AC91"/>
      <c r="AD91"/>
      <c r="AE91"/>
      <c r="AF91"/>
      <c r="AG91"/>
      <c r="AH91"/>
    </row>
    <row r="92" spans="1:34" s="128" customFormat="1" ht="14.5" x14ac:dyDescent="0.35">
      <c r="A92"/>
      <c r="C92" s="140"/>
      <c r="D92" s="140"/>
      <c r="E92" s="140"/>
      <c r="F92"/>
      <c r="G92" s="140"/>
      <c r="H92" s="140"/>
      <c r="I92"/>
      <c r="J92" s="140"/>
      <c r="K92" s="140"/>
      <c r="L92"/>
      <c r="M92"/>
      <c r="N92"/>
      <c r="O92"/>
      <c r="P92"/>
      <c r="Q92"/>
      <c r="R92"/>
      <c r="S92"/>
      <c r="T92"/>
      <c r="U92"/>
      <c r="V92"/>
      <c r="W92"/>
      <c r="X92"/>
      <c r="Y92"/>
      <c r="Z92"/>
      <c r="AA92"/>
      <c r="AB92"/>
      <c r="AC92"/>
      <c r="AD92"/>
      <c r="AE92"/>
      <c r="AF92"/>
      <c r="AG92"/>
      <c r="AH92"/>
    </row>
    <row r="93" spans="1:34" s="147" customFormat="1" ht="14.5" x14ac:dyDescent="0.35">
      <c r="A93"/>
      <c r="B93" s="52" t="s">
        <v>50</v>
      </c>
      <c r="C93" s="53"/>
      <c r="D93" s="53"/>
      <c r="E93" s="53"/>
      <c r="F93"/>
      <c r="G93" s="53"/>
      <c r="H93" s="53"/>
      <c r="I93"/>
      <c r="J93" s="53"/>
      <c r="K93" s="53"/>
      <c r="L93"/>
      <c r="M93"/>
      <c r="N93"/>
      <c r="O93"/>
      <c r="P93"/>
      <c r="Q93"/>
      <c r="R93"/>
      <c r="S93"/>
      <c r="T93"/>
      <c r="U93"/>
      <c r="V93"/>
      <c r="W93"/>
      <c r="X93"/>
      <c r="Y93"/>
      <c r="Z93"/>
      <c r="AA93"/>
      <c r="AB93"/>
      <c r="AC93"/>
      <c r="AD93"/>
      <c r="AE93"/>
      <c r="AF93"/>
      <c r="AG93"/>
      <c r="AH93"/>
    </row>
    <row r="94" spans="1:34" ht="14.5" x14ac:dyDescent="0.35">
      <c r="B94" s="59" t="s">
        <v>51</v>
      </c>
      <c r="C94" s="60"/>
      <c r="D94" s="51"/>
      <c r="E94" s="51"/>
      <c r="G94" s="51"/>
      <c r="H94" s="51"/>
      <c r="J94" s="51"/>
      <c r="K94" s="51"/>
    </row>
    <row r="95" spans="1:34" ht="14.5" x14ac:dyDescent="0.35">
      <c r="B95" s="148" t="s">
        <v>52</v>
      </c>
      <c r="C95" s="33">
        <v>31113</v>
      </c>
      <c r="D95" s="61">
        <v>28639</v>
      </c>
      <c r="E95" s="61">
        <v>28410</v>
      </c>
      <c r="G95" s="179"/>
      <c r="H95" s="61">
        <v>26692</v>
      </c>
      <c r="J95" s="179"/>
      <c r="K95" s="61">
        <v>26692</v>
      </c>
    </row>
    <row r="96" spans="1:34" ht="14.5" x14ac:dyDescent="0.35">
      <c r="B96" s="148" t="s">
        <v>53</v>
      </c>
      <c r="C96" s="33">
        <v>10510</v>
      </c>
      <c r="D96" s="61">
        <v>12192</v>
      </c>
      <c r="E96" s="61">
        <v>11663</v>
      </c>
      <c r="G96" s="179"/>
      <c r="H96" s="61">
        <v>14354</v>
      </c>
      <c r="J96" s="179"/>
      <c r="K96" s="61">
        <v>14354</v>
      </c>
    </row>
    <row r="97" spans="1:34" ht="14.5" x14ac:dyDescent="0.35">
      <c r="B97" s="148" t="s">
        <v>54</v>
      </c>
      <c r="C97" s="33">
        <v>347970</v>
      </c>
      <c r="D97" s="61">
        <v>360268</v>
      </c>
      <c r="E97" s="61">
        <v>371277</v>
      </c>
      <c r="G97" s="179"/>
      <c r="H97" s="61">
        <v>367336</v>
      </c>
      <c r="J97" s="179"/>
      <c r="K97" s="61">
        <v>367336</v>
      </c>
    </row>
    <row r="98" spans="1:34" ht="14.5" x14ac:dyDescent="0.35">
      <c r="B98" s="148" t="s">
        <v>55</v>
      </c>
      <c r="C98" s="165"/>
      <c r="D98" s="179"/>
      <c r="E98" s="61">
        <v>2255</v>
      </c>
      <c r="G98" s="179"/>
      <c r="H98" s="61">
        <v>2015</v>
      </c>
      <c r="J98" s="179"/>
      <c r="K98" s="61">
        <v>2015</v>
      </c>
    </row>
    <row r="99" spans="1:34" ht="14.5" x14ac:dyDescent="0.35">
      <c r="B99" s="148" t="s">
        <v>56</v>
      </c>
      <c r="C99" s="165"/>
      <c r="D99" s="179"/>
      <c r="E99" s="61">
        <v>293</v>
      </c>
      <c r="G99" s="179"/>
      <c r="H99" s="61">
        <v>148</v>
      </c>
      <c r="J99" s="179"/>
      <c r="K99" s="61">
        <v>148</v>
      </c>
    </row>
    <row r="100" spans="1:34" ht="14.5" x14ac:dyDescent="0.35">
      <c r="B100" s="148" t="s">
        <v>179</v>
      </c>
      <c r="C100" s="165"/>
      <c r="D100" s="179"/>
      <c r="E100" s="179"/>
      <c r="G100" s="179"/>
      <c r="H100" s="61">
        <v>8524</v>
      </c>
      <c r="J100" s="179"/>
      <c r="K100" s="61">
        <v>8524</v>
      </c>
    </row>
    <row r="101" spans="1:34" ht="14.5" x14ac:dyDescent="0.35">
      <c r="B101" s="148" t="s">
        <v>180</v>
      </c>
      <c r="C101" s="165"/>
      <c r="D101" s="179"/>
      <c r="E101" s="179"/>
      <c r="G101" s="179"/>
      <c r="H101" s="61">
        <v>2646</v>
      </c>
      <c r="J101" s="179"/>
      <c r="K101" s="61">
        <v>2646</v>
      </c>
    </row>
    <row r="102" spans="1:34" ht="14.5" x14ac:dyDescent="0.35">
      <c r="B102" s="148" t="s">
        <v>57</v>
      </c>
      <c r="C102" s="33">
        <v>382</v>
      </c>
      <c r="D102" s="61">
        <v>382</v>
      </c>
      <c r="E102" s="179"/>
      <c r="G102" s="179"/>
      <c r="H102" s="179"/>
      <c r="J102" s="179"/>
      <c r="K102" s="179"/>
    </row>
    <row r="103" spans="1:34" ht="14.5" x14ac:dyDescent="0.35">
      <c r="B103" s="148" t="s">
        <v>58</v>
      </c>
      <c r="C103" s="33">
        <v>2640</v>
      </c>
      <c r="D103" s="179"/>
      <c r="E103" s="179"/>
      <c r="G103" s="179"/>
      <c r="H103" s="179"/>
      <c r="J103" s="179"/>
      <c r="K103" s="179"/>
    </row>
    <row r="104" spans="1:34" s="131" customFormat="1" ht="14.5" x14ac:dyDescent="0.35">
      <c r="A104"/>
      <c r="B104" s="148" t="s">
        <v>59</v>
      </c>
      <c r="C104" s="33">
        <v>55262</v>
      </c>
      <c r="D104" s="61">
        <v>38192</v>
      </c>
      <c r="E104" s="61">
        <v>41071</v>
      </c>
      <c r="F104"/>
      <c r="G104" s="179"/>
      <c r="H104" s="61">
        <v>43763</v>
      </c>
      <c r="I104"/>
      <c r="J104" s="179"/>
      <c r="K104" s="61">
        <v>43763</v>
      </c>
      <c r="L104"/>
      <c r="M104"/>
      <c r="N104"/>
      <c r="O104"/>
      <c r="P104"/>
      <c r="Q104"/>
      <c r="R104"/>
      <c r="S104"/>
      <c r="T104"/>
      <c r="U104"/>
      <c r="V104"/>
      <c r="W104"/>
      <c r="X104"/>
      <c r="Y104"/>
      <c r="Z104"/>
      <c r="AA104"/>
      <c r="AB104"/>
      <c r="AC104"/>
      <c r="AD104"/>
      <c r="AE104"/>
      <c r="AF104"/>
      <c r="AG104"/>
      <c r="AH104"/>
    </row>
    <row r="105" spans="1:34" s="17" customFormat="1" ht="14.5" x14ac:dyDescent="0.35">
      <c r="B105" s="62"/>
      <c r="C105" s="63">
        <f>SUM(C95:C104)</f>
        <v>447877</v>
      </c>
      <c r="D105" s="63">
        <f>SUM(D95:D104)</f>
        <v>439673</v>
      </c>
      <c r="E105" s="63">
        <f>SUM(E95:E104)</f>
        <v>454969</v>
      </c>
      <c r="G105" s="63">
        <f>SUM(G95:G104)</f>
        <v>0</v>
      </c>
      <c r="H105" s="63">
        <f>SUM(H95:H104)</f>
        <v>465478</v>
      </c>
      <c r="J105" s="63">
        <f>SUM(J95:J104)</f>
        <v>0</v>
      </c>
      <c r="K105" s="63">
        <f>SUM(K95:K104)</f>
        <v>465478</v>
      </c>
    </row>
    <row r="106" spans="1:34" ht="14.5" x14ac:dyDescent="0.35">
      <c r="B106" s="59" t="s">
        <v>60</v>
      </c>
      <c r="C106" s="64"/>
      <c r="D106" s="65"/>
      <c r="E106" s="65"/>
      <c r="G106" s="65"/>
      <c r="H106" s="65"/>
      <c r="J106" s="65"/>
      <c r="K106" s="65"/>
    </row>
    <row r="107" spans="1:34" s="149" customFormat="1" ht="14.5" x14ac:dyDescent="0.35">
      <c r="B107" s="150" t="s">
        <v>61</v>
      </c>
      <c r="C107" s="32">
        <v>55739</v>
      </c>
      <c r="D107" s="33">
        <v>55348</v>
      </c>
      <c r="E107" s="33">
        <v>55331</v>
      </c>
      <c r="G107" s="165"/>
      <c r="H107" s="33">
        <v>61622</v>
      </c>
      <c r="J107" s="165"/>
      <c r="K107" s="33">
        <v>61622</v>
      </c>
    </row>
    <row r="108" spans="1:34" ht="14.5" x14ac:dyDescent="0.35">
      <c r="B108" s="148" t="s">
        <v>56</v>
      </c>
      <c r="C108" s="32">
        <v>121573</v>
      </c>
      <c r="D108" s="33">
        <v>89109</v>
      </c>
      <c r="E108" s="61">
        <v>93160</v>
      </c>
      <c r="G108" s="179"/>
      <c r="H108" s="61">
        <v>127809</v>
      </c>
      <c r="J108" s="179"/>
      <c r="K108" s="61">
        <v>127809</v>
      </c>
    </row>
    <row r="109" spans="1:34" ht="14.5" x14ac:dyDescent="0.35">
      <c r="B109" s="148" t="s">
        <v>62</v>
      </c>
      <c r="C109" s="32">
        <v>1026</v>
      </c>
      <c r="D109" s="33">
        <v>185</v>
      </c>
      <c r="E109" s="61">
        <v>274</v>
      </c>
      <c r="G109" s="179"/>
      <c r="H109" s="61">
        <v>430</v>
      </c>
      <c r="J109" s="179"/>
      <c r="K109" s="61">
        <v>430</v>
      </c>
    </row>
    <row r="110" spans="1:34" ht="14.5" x14ac:dyDescent="0.35">
      <c r="B110" s="148" t="s">
        <v>181</v>
      </c>
      <c r="C110" s="165"/>
      <c r="D110" s="165"/>
      <c r="E110" s="179"/>
      <c r="G110" s="179"/>
      <c r="H110" s="61">
        <v>18200</v>
      </c>
      <c r="J110" s="179"/>
      <c r="K110" s="61">
        <v>18200</v>
      </c>
    </row>
    <row r="111" spans="1:34" ht="14.5" x14ac:dyDescent="0.35">
      <c r="B111" s="148" t="s">
        <v>180</v>
      </c>
      <c r="C111" s="165"/>
      <c r="D111" s="165"/>
      <c r="E111" s="179"/>
      <c r="G111" s="179"/>
      <c r="H111" s="61">
        <v>185</v>
      </c>
      <c r="J111" s="179"/>
      <c r="K111" s="61">
        <v>185</v>
      </c>
    </row>
    <row r="112" spans="1:34" ht="14.5" x14ac:dyDescent="0.35">
      <c r="B112" s="148" t="s">
        <v>63</v>
      </c>
      <c r="C112" s="32">
        <v>51158</v>
      </c>
      <c r="D112" s="33">
        <v>71702</v>
      </c>
      <c r="E112" s="61">
        <v>119456</v>
      </c>
      <c r="G112" s="179"/>
      <c r="H112" s="61">
        <v>85411</v>
      </c>
      <c r="J112" s="179"/>
      <c r="K112" s="61">
        <v>85411</v>
      </c>
    </row>
    <row r="113" spans="2:11" ht="14.5" x14ac:dyDescent="0.35">
      <c r="B113" s="148" t="s">
        <v>64</v>
      </c>
      <c r="C113" s="32">
        <v>3339</v>
      </c>
      <c r="D113" s="165"/>
      <c r="E113" s="179"/>
      <c r="G113" s="179"/>
      <c r="H113" s="179"/>
      <c r="J113" s="179"/>
      <c r="K113" s="179"/>
    </row>
    <row r="114" spans="2:11" ht="14.5" x14ac:dyDescent="0.35">
      <c r="B114" s="148" t="s">
        <v>65</v>
      </c>
      <c r="C114" s="165"/>
      <c r="D114" s="165"/>
      <c r="E114" s="179"/>
      <c r="G114" s="179"/>
      <c r="H114" s="179"/>
      <c r="J114" s="179"/>
      <c r="K114" s="179"/>
    </row>
    <row r="115" spans="2:11" s="66" customFormat="1" ht="14.5" x14ac:dyDescent="0.35">
      <c r="B115" s="67"/>
      <c r="C115" s="68">
        <f>SUM(C107:C114)</f>
        <v>232835</v>
      </c>
      <c r="D115" s="68">
        <f>SUM(D107:D114)</f>
        <v>216344</v>
      </c>
      <c r="E115" s="68">
        <f>SUM(E107:E114)</f>
        <v>268221</v>
      </c>
      <c r="G115" s="68">
        <f>SUM(G107:G114)</f>
        <v>0</v>
      </c>
      <c r="H115" s="68">
        <f>SUM(H107:H114)</f>
        <v>293657</v>
      </c>
      <c r="J115" s="68">
        <f>SUM(J107:J114)</f>
        <v>0</v>
      </c>
      <c r="K115" s="68">
        <f>SUM(K107:K114)</f>
        <v>293657</v>
      </c>
    </row>
    <row r="116" spans="2:11" s="66" customFormat="1" ht="14.5" x14ac:dyDescent="0.35">
      <c r="B116" s="70"/>
      <c r="C116" s="69"/>
      <c r="D116" s="69"/>
      <c r="E116" s="69"/>
      <c r="G116" s="69"/>
      <c r="H116" s="69"/>
      <c r="J116" s="69"/>
      <c r="K116" s="69"/>
    </row>
    <row r="117" spans="2:11" s="66" customFormat="1" ht="14.5" x14ac:dyDescent="0.35">
      <c r="B117" s="71" t="s">
        <v>66</v>
      </c>
      <c r="C117" s="72">
        <f>C115+C105</f>
        <v>680712</v>
      </c>
      <c r="D117" s="72">
        <f>D115+D105</f>
        <v>656017</v>
      </c>
      <c r="E117" s="72">
        <f>E115+E105</f>
        <v>723190</v>
      </c>
      <c r="G117" s="72">
        <f>G115+G105</f>
        <v>0</v>
      </c>
      <c r="H117" s="72">
        <f>H115+H105</f>
        <v>759135</v>
      </c>
      <c r="J117" s="72">
        <f>J115+J105</f>
        <v>0</v>
      </c>
      <c r="K117" s="72">
        <f>K115+K105</f>
        <v>759135</v>
      </c>
    </row>
    <row r="118" spans="2:11" ht="14.5" x14ac:dyDescent="0.35">
      <c r="B118" s="57"/>
      <c r="C118" s="151"/>
      <c r="D118" s="73"/>
      <c r="E118" s="73"/>
      <c r="G118" s="73"/>
      <c r="H118" s="73"/>
      <c r="J118" s="73"/>
      <c r="K118" s="73"/>
    </row>
    <row r="119" spans="2:11" ht="14.5" x14ac:dyDescent="0.35">
      <c r="B119" s="59" t="s">
        <v>67</v>
      </c>
      <c r="C119" s="152"/>
      <c r="D119" s="74"/>
      <c r="E119" s="74"/>
      <c r="G119" s="74"/>
      <c r="H119" s="74"/>
      <c r="J119" s="74"/>
      <c r="K119" s="74"/>
    </row>
    <row r="120" spans="2:11" ht="14.5" x14ac:dyDescent="0.35">
      <c r="B120" s="148" t="s">
        <v>68</v>
      </c>
      <c r="C120" s="61">
        <v>319927</v>
      </c>
      <c r="D120" s="61">
        <v>250298</v>
      </c>
      <c r="E120" s="61">
        <v>357679</v>
      </c>
      <c r="G120" s="179"/>
      <c r="H120" s="61">
        <v>338525</v>
      </c>
      <c r="J120" s="179"/>
      <c r="K120" s="61">
        <v>338525</v>
      </c>
    </row>
    <row r="121" spans="2:11" ht="14.5" x14ac:dyDescent="0.35">
      <c r="B121" s="148" t="s">
        <v>69</v>
      </c>
      <c r="C121" s="61">
        <v>10384</v>
      </c>
      <c r="D121" s="61">
        <v>10754</v>
      </c>
      <c r="E121" s="61">
        <v>9935</v>
      </c>
      <c r="G121" s="179"/>
      <c r="H121" s="61">
        <v>12782</v>
      </c>
      <c r="J121" s="179"/>
      <c r="K121" s="61">
        <v>12782</v>
      </c>
    </row>
    <row r="122" spans="2:11" ht="14.5" x14ac:dyDescent="0.35">
      <c r="B122" s="148" t="s">
        <v>70</v>
      </c>
      <c r="C122" s="61">
        <v>7393</v>
      </c>
      <c r="D122" s="61">
        <v>6671</v>
      </c>
      <c r="E122" s="61">
        <v>6542</v>
      </c>
      <c r="G122" s="179"/>
      <c r="H122" s="61">
        <v>6660</v>
      </c>
      <c r="J122" s="179"/>
      <c r="K122" s="61">
        <v>6660</v>
      </c>
    </row>
    <row r="123" spans="2:11" ht="14.5" x14ac:dyDescent="0.35">
      <c r="B123" s="148" t="s">
        <v>71</v>
      </c>
      <c r="C123" s="61"/>
      <c r="D123" s="61">
        <v>0</v>
      </c>
      <c r="E123" s="61">
        <v>1216</v>
      </c>
      <c r="G123" s="179"/>
      <c r="H123" s="61">
        <v>0</v>
      </c>
      <c r="J123" s="179"/>
      <c r="K123" s="61">
        <v>0</v>
      </c>
    </row>
    <row r="124" spans="2:11" ht="14.5" x14ac:dyDescent="0.35">
      <c r="B124" s="148" t="s">
        <v>72</v>
      </c>
      <c r="C124" s="61">
        <v>2378</v>
      </c>
      <c r="D124" s="61">
        <v>140</v>
      </c>
      <c r="E124" s="61">
        <v>0</v>
      </c>
      <c r="G124" s="179"/>
      <c r="H124" s="61"/>
      <c r="J124" s="179"/>
      <c r="K124" s="61"/>
    </row>
    <row r="125" spans="2:11" ht="14.5" x14ac:dyDescent="0.35">
      <c r="B125" s="148" t="s">
        <v>73</v>
      </c>
      <c r="C125" s="61">
        <v>4305</v>
      </c>
      <c r="D125" s="61">
        <v>506</v>
      </c>
      <c r="E125" s="61">
        <v>436</v>
      </c>
      <c r="G125" s="179"/>
      <c r="H125" s="61">
        <v>635</v>
      </c>
      <c r="J125" s="179"/>
      <c r="K125" s="61">
        <v>635</v>
      </c>
    </row>
    <row r="126" spans="2:11" s="17" customFormat="1" ht="14.5" x14ac:dyDescent="0.35">
      <c r="B126" s="62"/>
      <c r="C126" s="63">
        <f>SUM(C120:C125)</f>
        <v>344387</v>
      </c>
      <c r="D126" s="63">
        <f>SUM(D120:D125)</f>
        <v>268369</v>
      </c>
      <c r="E126" s="63">
        <f>SUM(E120:E125)</f>
        <v>375808</v>
      </c>
      <c r="G126" s="63">
        <f>SUM(G120:G125)</f>
        <v>0</v>
      </c>
      <c r="H126" s="63">
        <f>SUM(H120:H125)</f>
        <v>358602</v>
      </c>
      <c r="J126" s="63">
        <f>SUM(J120:J125)</f>
        <v>0</v>
      </c>
      <c r="K126" s="63">
        <f>SUM(K120:K125)</f>
        <v>358602</v>
      </c>
    </row>
    <row r="127" spans="2:11" s="17" customFormat="1" ht="14.5" x14ac:dyDescent="0.35">
      <c r="B127" s="57"/>
      <c r="C127" s="58"/>
      <c r="D127" s="58"/>
      <c r="E127" s="58"/>
      <c r="G127" s="58"/>
      <c r="H127" s="58"/>
      <c r="J127" s="58"/>
      <c r="K127" s="58"/>
    </row>
    <row r="128" spans="2:11" ht="14.5" x14ac:dyDescent="0.35">
      <c r="B128" s="59" t="s">
        <v>74</v>
      </c>
      <c r="C128" s="152"/>
      <c r="D128" s="74"/>
      <c r="E128" s="74"/>
      <c r="G128" s="74"/>
      <c r="H128" s="74"/>
      <c r="J128" s="74"/>
      <c r="K128" s="74"/>
    </row>
    <row r="129" spans="2:11" ht="14.5" x14ac:dyDescent="0.35">
      <c r="B129" s="148" t="s">
        <v>68</v>
      </c>
      <c r="C129" s="61">
        <v>134544</v>
      </c>
      <c r="D129" s="61">
        <v>136704</v>
      </c>
      <c r="E129" s="61">
        <v>29852</v>
      </c>
      <c r="G129" s="179"/>
      <c r="H129" s="61">
        <v>67338</v>
      </c>
      <c r="J129" s="179"/>
      <c r="K129" s="61">
        <v>67338</v>
      </c>
    </row>
    <row r="130" spans="2:11" ht="14.5" x14ac:dyDescent="0.35">
      <c r="B130" s="148" t="s">
        <v>75</v>
      </c>
      <c r="C130" s="61">
        <v>1046</v>
      </c>
      <c r="D130" s="61">
        <v>2179</v>
      </c>
      <c r="E130" s="61">
        <v>3348</v>
      </c>
      <c r="G130" s="179"/>
      <c r="H130" s="61">
        <v>3445</v>
      </c>
      <c r="J130" s="179"/>
      <c r="K130" s="61">
        <v>3445</v>
      </c>
    </row>
    <row r="131" spans="2:11" ht="14.5" x14ac:dyDescent="0.35">
      <c r="B131" s="148" t="s">
        <v>76</v>
      </c>
      <c r="C131" s="61">
        <v>69851</v>
      </c>
      <c r="D131" s="61">
        <v>84936</v>
      </c>
      <c r="E131" s="61">
        <v>99121</v>
      </c>
      <c r="G131" s="179"/>
      <c r="H131" s="61">
        <v>127033</v>
      </c>
      <c r="J131" s="179"/>
      <c r="K131" s="61">
        <v>127033</v>
      </c>
    </row>
    <row r="132" spans="2:11" ht="14.5" x14ac:dyDescent="0.35">
      <c r="B132" s="148" t="s">
        <v>77</v>
      </c>
      <c r="C132" s="61">
        <v>2177</v>
      </c>
      <c r="D132" s="61">
        <v>4370</v>
      </c>
      <c r="E132" s="61">
        <v>2053</v>
      </c>
      <c r="G132" s="179"/>
      <c r="H132" s="61">
        <v>6446</v>
      </c>
      <c r="J132" s="179"/>
      <c r="K132" s="61">
        <v>6446</v>
      </c>
    </row>
    <row r="133" spans="2:11" ht="14.5" x14ac:dyDescent="0.35">
      <c r="B133" s="148" t="s">
        <v>71</v>
      </c>
      <c r="C133" s="61"/>
      <c r="D133" s="61">
        <v>0</v>
      </c>
      <c r="E133" s="61">
        <v>558</v>
      </c>
      <c r="G133" s="179"/>
      <c r="H133" s="61">
        <v>339</v>
      </c>
      <c r="J133" s="179"/>
      <c r="K133" s="61">
        <v>339</v>
      </c>
    </row>
    <row r="134" spans="2:11" ht="14.5" x14ac:dyDescent="0.35">
      <c r="B134" s="148" t="s">
        <v>70</v>
      </c>
      <c r="C134" s="61"/>
      <c r="D134" s="61"/>
      <c r="E134" s="61">
        <v>1320</v>
      </c>
      <c r="G134" s="179"/>
      <c r="H134" s="61">
        <v>1344</v>
      </c>
      <c r="J134" s="179"/>
      <c r="K134" s="61">
        <v>1344</v>
      </c>
    </row>
    <row r="135" spans="2:11" ht="14.5" x14ac:dyDescent="0.35">
      <c r="B135" t="s">
        <v>78</v>
      </c>
      <c r="C135" s="75">
        <v>585</v>
      </c>
      <c r="D135" s="75">
        <v>0</v>
      </c>
      <c r="E135" s="75">
        <v>0</v>
      </c>
      <c r="G135" s="180"/>
      <c r="H135" s="75"/>
      <c r="J135" s="180"/>
      <c r="K135" s="75"/>
    </row>
    <row r="136" spans="2:11" ht="14.5" x14ac:dyDescent="0.35">
      <c r="B136" s="148" t="s">
        <v>79</v>
      </c>
      <c r="C136" s="61">
        <v>2500</v>
      </c>
      <c r="D136" s="61">
        <v>7180</v>
      </c>
      <c r="E136" s="61">
        <v>1760</v>
      </c>
      <c r="G136" s="179"/>
      <c r="H136" s="61">
        <v>1760</v>
      </c>
      <c r="J136" s="179"/>
      <c r="K136" s="61">
        <v>1760</v>
      </c>
    </row>
    <row r="137" spans="2:11" ht="14.5" x14ac:dyDescent="0.35">
      <c r="B137" s="148" t="s">
        <v>80</v>
      </c>
      <c r="C137" s="61"/>
      <c r="D137" s="61"/>
      <c r="E137" s="61"/>
      <c r="G137" s="179"/>
      <c r="H137" s="61"/>
      <c r="J137" s="179"/>
      <c r="K137" s="61"/>
    </row>
    <row r="138" spans="2:11" s="17" customFormat="1" ht="14.5" x14ac:dyDescent="0.35">
      <c r="B138" s="62"/>
      <c r="C138" s="63">
        <f>SUM(C129:C136)</f>
        <v>210703</v>
      </c>
      <c r="D138" s="63">
        <f>SUM(D129:D136)</f>
        <v>235369</v>
      </c>
      <c r="E138" s="63">
        <f>SUM(E129:E136)</f>
        <v>138012</v>
      </c>
      <c r="G138" s="63">
        <f>SUM(G129:G136)</f>
        <v>0</v>
      </c>
      <c r="H138" s="63">
        <f>SUM(H129:H136)</f>
        <v>207705</v>
      </c>
      <c r="J138" s="63">
        <f>SUM(J129:J136)</f>
        <v>0</v>
      </c>
      <c r="K138" s="63">
        <f>SUM(K129:K136)</f>
        <v>207705</v>
      </c>
    </row>
    <row r="139" spans="2:11" s="17" customFormat="1" ht="14.5" x14ac:dyDescent="0.35">
      <c r="B139" s="57"/>
      <c r="C139" s="58"/>
      <c r="D139" s="58"/>
      <c r="E139" s="58"/>
      <c r="G139" s="58"/>
      <c r="H139" s="58"/>
      <c r="J139" s="58"/>
      <c r="K139" s="58"/>
    </row>
    <row r="140" spans="2:11" s="17" customFormat="1" ht="14.5" x14ac:dyDescent="0.35">
      <c r="B140" s="76" t="s">
        <v>81</v>
      </c>
      <c r="C140" s="77">
        <f>C138+C126</f>
        <v>555090</v>
      </c>
      <c r="D140" s="77">
        <f>D138+D126</f>
        <v>503738</v>
      </c>
      <c r="E140" s="77">
        <f>E138+E126</f>
        <v>513820</v>
      </c>
      <c r="G140" s="77">
        <f>G138+G126</f>
        <v>0</v>
      </c>
      <c r="H140" s="77">
        <f>H138+H126</f>
        <v>566307</v>
      </c>
      <c r="J140" s="77">
        <f>J138+J126</f>
        <v>0</v>
      </c>
      <c r="K140" s="77">
        <f>K138+K126</f>
        <v>566307</v>
      </c>
    </row>
    <row r="141" spans="2:11" ht="14.5" x14ac:dyDescent="0.35">
      <c r="B141" s="57"/>
      <c r="C141" s="151"/>
      <c r="D141" s="73"/>
      <c r="E141" s="73"/>
      <c r="G141" s="73"/>
      <c r="H141" s="73"/>
      <c r="J141" s="73"/>
      <c r="K141" s="73"/>
    </row>
    <row r="142" spans="2:11" s="17" customFormat="1" ht="14.5" x14ac:dyDescent="0.35">
      <c r="B142" s="59" t="s">
        <v>82</v>
      </c>
      <c r="C142" s="78">
        <v>125622</v>
      </c>
      <c r="D142" s="78">
        <v>152279</v>
      </c>
      <c r="E142" s="78">
        <v>209370</v>
      </c>
      <c r="G142" s="78"/>
      <c r="H142" s="78">
        <v>192828</v>
      </c>
      <c r="J142" s="78"/>
      <c r="K142" s="78">
        <v>192828</v>
      </c>
    </row>
    <row r="143" spans="2:11" s="1" customFormat="1" ht="14.5" x14ac:dyDescent="0.35">
      <c r="B143" s="79" t="s">
        <v>83</v>
      </c>
      <c r="C143" s="80">
        <f>C117-C140</f>
        <v>125622</v>
      </c>
      <c r="D143" s="80">
        <f>D117-D140</f>
        <v>152279</v>
      </c>
      <c r="E143" s="80">
        <f>E117-E140</f>
        <v>209370</v>
      </c>
      <c r="G143" s="80">
        <f>G117-G140</f>
        <v>0</v>
      </c>
      <c r="H143" s="80">
        <f>H117-H140</f>
        <v>192828</v>
      </c>
      <c r="J143" s="80">
        <f>J117-J140</f>
        <v>0</v>
      </c>
      <c r="K143" s="80">
        <f>K117-K140</f>
        <v>192828</v>
      </c>
    </row>
    <row r="144" spans="2:11" s="1" customFormat="1" ht="14.5" x14ac:dyDescent="0.35">
      <c r="B144" s="79"/>
      <c r="C144" s="80"/>
      <c r="D144" s="80"/>
      <c r="E144" s="80"/>
      <c r="G144" s="80"/>
      <c r="H144" s="80"/>
      <c r="J144" s="80"/>
      <c r="K144" s="80"/>
    </row>
    <row r="145" spans="1:34" ht="14.5" x14ac:dyDescent="0.35">
      <c r="B145" s="59" t="s">
        <v>84</v>
      </c>
      <c r="C145" s="152"/>
      <c r="D145" s="74"/>
      <c r="E145" s="74"/>
      <c r="G145" s="74"/>
      <c r="H145" s="74"/>
      <c r="J145" s="74"/>
      <c r="K145" s="74"/>
    </row>
    <row r="146" spans="1:34" ht="14.5" x14ac:dyDescent="0.35">
      <c r="B146" s="148" t="s">
        <v>85</v>
      </c>
      <c r="C146" s="33">
        <v>957321</v>
      </c>
      <c r="D146" s="33">
        <v>966563</v>
      </c>
      <c r="E146" s="33">
        <v>968768</v>
      </c>
      <c r="G146" s="165"/>
      <c r="H146" s="33">
        <v>16</v>
      </c>
      <c r="J146" s="165"/>
      <c r="K146" s="33">
        <v>16</v>
      </c>
    </row>
    <row r="147" spans="1:34" ht="14.5" x14ac:dyDescent="0.35">
      <c r="B147" s="148" t="s">
        <v>182</v>
      </c>
      <c r="C147" s="33"/>
      <c r="D147" s="33"/>
      <c r="E147" s="33"/>
      <c r="G147" s="165"/>
      <c r="H147" s="33">
        <v>-52444</v>
      </c>
      <c r="J147" s="165"/>
      <c r="K147" s="33">
        <v>-52444</v>
      </c>
    </row>
    <row r="148" spans="1:34" ht="14.5" x14ac:dyDescent="0.35">
      <c r="B148" s="148" t="s">
        <v>86</v>
      </c>
      <c r="C148" s="33">
        <v>30596</v>
      </c>
      <c r="D148" s="33">
        <v>37593</v>
      </c>
      <c r="E148" s="33">
        <v>39834</v>
      </c>
      <c r="G148" s="165"/>
      <c r="H148" s="33">
        <v>1070138</v>
      </c>
      <c r="J148" s="165"/>
      <c r="K148" s="33">
        <v>1070138</v>
      </c>
    </row>
    <row r="149" spans="1:34" ht="14.5" x14ac:dyDescent="0.35">
      <c r="B149" s="148" t="s">
        <v>87</v>
      </c>
      <c r="C149" s="33">
        <v>-1100361</v>
      </c>
      <c r="D149" s="33">
        <v>-1100361</v>
      </c>
      <c r="E149" s="33">
        <v>-1100361</v>
      </c>
      <c r="G149" s="165"/>
      <c r="H149" s="33">
        <v>-1100361</v>
      </c>
      <c r="J149" s="165"/>
      <c r="K149" s="33">
        <v>-1100361</v>
      </c>
    </row>
    <row r="150" spans="1:34" ht="14.5" x14ac:dyDescent="0.35">
      <c r="B150" s="148" t="s">
        <v>88</v>
      </c>
      <c r="C150" s="33">
        <v>11090</v>
      </c>
      <c r="D150" s="165"/>
      <c r="E150" s="33">
        <v>-1614</v>
      </c>
      <c r="G150" s="165"/>
      <c r="H150" s="33">
        <v>1367</v>
      </c>
      <c r="J150" s="165"/>
      <c r="K150" s="33">
        <v>1367</v>
      </c>
    </row>
    <row r="151" spans="1:34" ht="14.5" x14ac:dyDescent="0.35">
      <c r="B151" s="148" t="s">
        <v>89</v>
      </c>
      <c r="C151" s="33">
        <v>24013</v>
      </c>
      <c r="D151" s="165"/>
      <c r="E151" s="165"/>
      <c r="G151" s="165"/>
      <c r="H151" s="165"/>
      <c r="J151" s="165"/>
      <c r="K151" s="165"/>
    </row>
    <row r="152" spans="1:34" ht="14.5" x14ac:dyDescent="0.35">
      <c r="B152" s="148" t="s">
        <v>90</v>
      </c>
      <c r="C152" s="165"/>
      <c r="D152" s="33">
        <v>8976</v>
      </c>
      <c r="E152" s="33">
        <v>9194</v>
      </c>
      <c r="G152" s="165"/>
      <c r="H152" s="33">
        <v>6326</v>
      </c>
      <c r="J152" s="165"/>
      <c r="K152" s="33">
        <v>6326</v>
      </c>
    </row>
    <row r="153" spans="1:34" ht="14.5" x14ac:dyDescent="0.35">
      <c r="B153" s="148" t="s">
        <v>91</v>
      </c>
      <c r="C153" s="165"/>
      <c r="D153" s="33">
        <v>22489</v>
      </c>
      <c r="E153" s="33">
        <v>31101</v>
      </c>
      <c r="G153" s="165"/>
      <c r="H153" s="33">
        <v>42658</v>
      </c>
      <c r="J153" s="165"/>
      <c r="K153" s="33">
        <v>42658</v>
      </c>
    </row>
    <row r="154" spans="1:34" s="131" customFormat="1" ht="14.5" x14ac:dyDescent="0.35">
      <c r="A154"/>
      <c r="B154" s="148" t="s">
        <v>92</v>
      </c>
      <c r="C154" s="33">
        <v>195202</v>
      </c>
      <c r="D154" s="33">
        <v>217019</v>
      </c>
      <c r="E154" s="33">
        <v>262448</v>
      </c>
      <c r="F154"/>
      <c r="G154" s="165"/>
      <c r="H154" s="33">
        <v>225128</v>
      </c>
      <c r="I154"/>
      <c r="J154" s="165"/>
      <c r="K154" s="33">
        <v>225128</v>
      </c>
      <c r="L154"/>
      <c r="M154"/>
      <c r="N154"/>
      <c r="O154"/>
      <c r="P154"/>
      <c r="Q154"/>
      <c r="R154"/>
      <c r="S154"/>
      <c r="T154"/>
      <c r="U154"/>
      <c r="V154"/>
      <c r="W154"/>
      <c r="X154"/>
      <c r="Y154"/>
      <c r="Z154"/>
      <c r="AA154"/>
      <c r="AB154"/>
      <c r="AC154"/>
      <c r="AD154"/>
      <c r="AE154"/>
      <c r="AF154"/>
      <c r="AG154"/>
      <c r="AH154"/>
    </row>
    <row r="155" spans="1:34" s="17" customFormat="1" ht="14.5" x14ac:dyDescent="0.35">
      <c r="B155" s="17" t="s">
        <v>93</v>
      </c>
      <c r="C155" s="106">
        <v>117861</v>
      </c>
      <c r="D155" s="106">
        <v>152279</v>
      </c>
      <c r="E155" s="106">
        <v>209370</v>
      </c>
      <c r="G155" s="181"/>
      <c r="H155" s="106">
        <f>SUM(H146:H154)</f>
        <v>192828</v>
      </c>
      <c r="J155" s="181"/>
      <c r="K155" s="106">
        <f>SUM(K146:K154)</f>
        <v>192828</v>
      </c>
    </row>
    <row r="156" spans="1:34" s="131" customFormat="1" ht="14.5" x14ac:dyDescent="0.35">
      <c r="A156"/>
      <c r="B156" s="148" t="s">
        <v>94</v>
      </c>
      <c r="C156" s="26">
        <v>7761</v>
      </c>
      <c r="D156" s="164"/>
      <c r="E156" s="164"/>
      <c r="F156"/>
      <c r="G156" s="164"/>
      <c r="H156" s="26"/>
      <c r="I156"/>
      <c r="J156" s="164"/>
      <c r="K156" s="26"/>
      <c r="L156"/>
      <c r="M156"/>
      <c r="N156"/>
      <c r="O156"/>
      <c r="P156"/>
      <c r="Q156"/>
      <c r="R156"/>
      <c r="S156"/>
      <c r="T156"/>
      <c r="U156"/>
      <c r="V156"/>
      <c r="W156"/>
      <c r="X156"/>
      <c r="Y156"/>
      <c r="Z156"/>
      <c r="AA156"/>
      <c r="AB156"/>
      <c r="AC156"/>
      <c r="AD156"/>
      <c r="AE156"/>
      <c r="AF156"/>
      <c r="AG156"/>
      <c r="AH156"/>
    </row>
    <row r="157" spans="1:34" s="17" customFormat="1" ht="14.5" x14ac:dyDescent="0.35">
      <c r="B157" s="62" t="s">
        <v>95</v>
      </c>
      <c r="C157" s="81">
        <v>125622</v>
      </c>
      <c r="D157" s="81">
        <v>152279</v>
      </c>
      <c r="E157" s="81">
        <v>209370</v>
      </c>
      <c r="G157" s="182"/>
      <c r="H157" s="81">
        <f>H155</f>
        <v>192828</v>
      </c>
      <c r="J157" s="182"/>
      <c r="K157" s="81">
        <f>K155</f>
        <v>192828</v>
      </c>
    </row>
    <row r="158" spans="1:34" s="1" customFormat="1" ht="14.5" x14ac:dyDescent="0.35">
      <c r="C158" s="82"/>
      <c r="D158" s="82"/>
      <c r="E158" s="82"/>
      <c r="G158" s="183"/>
      <c r="H158" s="82"/>
      <c r="J158" s="183"/>
      <c r="K158" s="82"/>
    </row>
    <row r="159" spans="1:34" ht="14.5" x14ac:dyDescent="0.35"/>
    <row r="160" spans="1:34" s="44" customFormat="1" ht="14.5" x14ac:dyDescent="0.35">
      <c r="B160" s="83" t="s">
        <v>96</v>
      </c>
      <c r="C160" s="84">
        <f>(C129+C130+C133+C123+C121+C120)</f>
        <v>465901</v>
      </c>
      <c r="D160" s="84">
        <f>(D129+D130+D133+D123+D121+D120)</f>
        <v>399935</v>
      </c>
      <c r="E160" s="84">
        <f>(E129+E130+E133+E123+E121+E120)</f>
        <v>402588</v>
      </c>
      <c r="G160" s="184"/>
      <c r="H160" s="84">
        <f>(H129+H130+H133+H123+H121+H120)</f>
        <v>422429</v>
      </c>
      <c r="J160" s="184"/>
      <c r="K160" s="84">
        <f>(K129+K130+K133+K123+K121+K120)</f>
        <v>422429</v>
      </c>
    </row>
    <row r="161" spans="1:34" s="85" customFormat="1" ht="14.5" x14ac:dyDescent="0.35">
      <c r="A161" s="44"/>
      <c r="B161" s="83" t="s">
        <v>97</v>
      </c>
      <c r="C161" s="84">
        <f>C112</f>
        <v>51158</v>
      </c>
      <c r="D161" s="84">
        <f>D112</f>
        <v>71702</v>
      </c>
      <c r="E161" s="84">
        <f>E112</f>
        <v>119456</v>
      </c>
      <c r="F161" s="44"/>
      <c r="G161" s="184"/>
      <c r="H161" s="84">
        <f>H112</f>
        <v>85411</v>
      </c>
      <c r="I161" s="44"/>
      <c r="J161" s="184"/>
      <c r="K161" s="84">
        <f>K112</f>
        <v>85411</v>
      </c>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row>
    <row r="162" spans="1:34" s="17" customFormat="1" ht="14.5" x14ac:dyDescent="0.35">
      <c r="B162" s="86" t="s">
        <v>98</v>
      </c>
      <c r="C162" s="87">
        <f>C160-C161</f>
        <v>414743</v>
      </c>
      <c r="D162" s="87">
        <f>D160-D161</f>
        <v>328233</v>
      </c>
      <c r="E162" s="87">
        <f>E160-E161</f>
        <v>283132</v>
      </c>
      <c r="G162" s="87">
        <f>G160-G161</f>
        <v>0</v>
      </c>
      <c r="H162" s="87">
        <f>H160-H161</f>
        <v>337018</v>
      </c>
      <c r="J162" s="87">
        <f>J160-J161</f>
        <v>0</v>
      </c>
      <c r="K162" s="87">
        <f>K160-K161</f>
        <v>337018</v>
      </c>
    </row>
    <row r="163" spans="1:34" thickBot="1" x14ac:dyDescent="0.4">
      <c r="B163" t="s">
        <v>99</v>
      </c>
      <c r="C163" s="50"/>
      <c r="D163" s="50">
        <v>6323</v>
      </c>
      <c r="E163" s="50">
        <v>9212</v>
      </c>
      <c r="G163" s="167"/>
      <c r="H163" s="50">
        <v>8106</v>
      </c>
      <c r="J163" s="167"/>
      <c r="K163" s="50">
        <v>8106</v>
      </c>
    </row>
    <row r="164" spans="1:34" s="88" customFormat="1" thickBot="1" x14ac:dyDescent="0.4">
      <c r="A164" s="17"/>
      <c r="B164" s="17" t="s">
        <v>100</v>
      </c>
      <c r="C164" s="58">
        <f>SUM(C162:C163)</f>
        <v>414743</v>
      </c>
      <c r="D164" s="58">
        <f>SUM(D162:D163)</f>
        <v>334556</v>
      </c>
      <c r="E164" s="58">
        <f>SUM(E162:E163)</f>
        <v>292344</v>
      </c>
      <c r="F164" s="17"/>
      <c r="G164" s="185"/>
      <c r="H164" s="58">
        <f>SUM(H162:H163)</f>
        <v>345124</v>
      </c>
      <c r="I164" s="17"/>
      <c r="J164" s="185"/>
      <c r="K164" s="58">
        <f>SUM(K162:K163)</f>
        <v>345124</v>
      </c>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row>
    <row r="165" spans="1:34" s="17" customFormat="1" ht="14.5" x14ac:dyDescent="0.35">
      <c r="B165" s="17" t="s">
        <v>101</v>
      </c>
      <c r="C165" s="58">
        <f>C162-C130-C121-C133-C123</f>
        <v>403313</v>
      </c>
      <c r="D165" s="58">
        <f>D162-D130-D121-D133-D123</f>
        <v>315300</v>
      </c>
      <c r="E165" s="58">
        <f>E162-E130-E121-E133-E123</f>
        <v>268075</v>
      </c>
      <c r="G165" s="185"/>
      <c r="H165" s="58">
        <f>H162-H130-H121-H133-H123</f>
        <v>320452</v>
      </c>
      <c r="J165" s="185"/>
      <c r="K165" s="58">
        <f>K162-K130-K121-K133-K123</f>
        <v>320452</v>
      </c>
    </row>
    <row r="166" spans="1:34" s="17" customFormat="1" ht="14.5" x14ac:dyDescent="0.35">
      <c r="C166" s="58"/>
      <c r="D166" s="58"/>
      <c r="E166" s="58"/>
      <c r="G166" s="58"/>
      <c r="H166" s="58"/>
      <c r="J166" s="58"/>
      <c r="K166" s="58"/>
    </row>
    <row r="167" spans="1:34" ht="14.5" x14ac:dyDescent="0.35"/>
    <row r="168" spans="1:34" s="147" customFormat="1" ht="14.5" x14ac:dyDescent="0.35">
      <c r="A168"/>
      <c r="B168" s="52" t="s">
        <v>102</v>
      </c>
      <c r="C168" s="53"/>
      <c r="D168" s="53"/>
      <c r="E168" s="53"/>
      <c r="F168"/>
      <c r="G168" s="53"/>
      <c r="H168" s="53"/>
      <c r="I168"/>
      <c r="J168" s="53"/>
      <c r="K168" s="53"/>
      <c r="L168"/>
      <c r="M168"/>
      <c r="N168"/>
      <c r="O168"/>
      <c r="P168"/>
      <c r="Q168"/>
      <c r="R168"/>
      <c r="S168"/>
      <c r="T168"/>
      <c r="U168"/>
      <c r="V168"/>
      <c r="W168"/>
      <c r="X168"/>
      <c r="Y168"/>
      <c r="Z168"/>
      <c r="AA168"/>
      <c r="AB168"/>
      <c r="AC168"/>
      <c r="AD168"/>
      <c r="AE168"/>
      <c r="AF168"/>
      <c r="AG168"/>
      <c r="AH168"/>
    </row>
    <row r="169" spans="1:34" ht="14.5" x14ac:dyDescent="0.35">
      <c r="B169" s="89" t="s">
        <v>103</v>
      </c>
      <c r="C169" s="153"/>
      <c r="D169" s="153"/>
      <c r="E169" s="154"/>
      <c r="G169" s="154"/>
      <c r="H169" s="154"/>
      <c r="J169" s="154"/>
      <c r="K169" s="154"/>
    </row>
    <row r="170" spans="1:34" ht="14.5" x14ac:dyDescent="0.35">
      <c r="B170" s="155" t="s">
        <v>22</v>
      </c>
      <c r="C170" s="109">
        <f>C38</f>
        <v>54300</v>
      </c>
      <c r="D170" s="109">
        <f>D38</f>
        <v>34086</v>
      </c>
      <c r="E170" s="109">
        <f>E38</f>
        <v>46804</v>
      </c>
      <c r="G170" s="109">
        <v>31973</v>
      </c>
      <c r="H170" s="109">
        <v>-81820</v>
      </c>
      <c r="J170" s="186"/>
      <c r="K170" s="186"/>
    </row>
    <row r="171" spans="1:34" ht="14.5" x14ac:dyDescent="0.35">
      <c r="B171" s="155"/>
      <c r="C171" s="109"/>
      <c r="D171" s="109"/>
      <c r="E171" s="109"/>
      <c r="G171" s="109"/>
      <c r="H171" s="109"/>
      <c r="J171" s="109"/>
      <c r="K171" s="109"/>
    </row>
    <row r="172" spans="1:34" ht="14.5" x14ac:dyDescent="0.35">
      <c r="B172" s="91" t="s">
        <v>104</v>
      </c>
      <c r="C172" s="109"/>
      <c r="D172" s="109"/>
      <c r="E172" s="109"/>
      <c r="G172" s="109"/>
      <c r="H172" s="109"/>
      <c r="J172" s="109"/>
      <c r="K172" s="109"/>
    </row>
    <row r="173" spans="1:34" ht="14.5" x14ac:dyDescent="0.35">
      <c r="B173" s="155" t="s">
        <v>105</v>
      </c>
      <c r="C173" s="110">
        <v>16638</v>
      </c>
      <c r="D173" s="110">
        <v>17648</v>
      </c>
      <c r="E173" s="110">
        <v>20068</v>
      </c>
      <c r="G173" s="187"/>
      <c r="H173" s="110">
        <v>11502</v>
      </c>
      <c r="J173" s="187"/>
      <c r="K173" s="187"/>
    </row>
    <row r="174" spans="1:34" ht="14.5" x14ac:dyDescent="0.35">
      <c r="B174" s="155" t="s">
        <v>106</v>
      </c>
      <c r="C174" s="110">
        <v>-26733</v>
      </c>
      <c r="D174" s="110">
        <v>22924</v>
      </c>
      <c r="E174" s="110">
        <v>6032</v>
      </c>
      <c r="G174" s="110">
        <v>5431</v>
      </c>
      <c r="H174" s="110">
        <v>3832</v>
      </c>
      <c r="J174" s="187"/>
      <c r="K174" s="187"/>
    </row>
    <row r="175" spans="1:34" ht="14.5" x14ac:dyDescent="0.35">
      <c r="B175" s="155" t="s">
        <v>19</v>
      </c>
      <c r="C175" s="111">
        <v>-4377</v>
      </c>
      <c r="D175" s="111">
        <v>-3862</v>
      </c>
      <c r="E175" s="111">
        <v>-423</v>
      </c>
      <c r="G175" s="111">
        <v>-107</v>
      </c>
      <c r="H175" s="111">
        <v>-240</v>
      </c>
      <c r="J175" s="187"/>
      <c r="K175" s="187"/>
    </row>
    <row r="176" spans="1:34" ht="14.5" x14ac:dyDescent="0.35">
      <c r="B176" s="155" t="s">
        <v>20</v>
      </c>
      <c r="C176" s="110">
        <v>42689</v>
      </c>
      <c r="D176" s="110">
        <v>38333</v>
      </c>
      <c r="E176" s="110">
        <v>36265</v>
      </c>
      <c r="G176" s="110">
        <v>21616</v>
      </c>
      <c r="H176" s="110">
        <v>14416</v>
      </c>
      <c r="J176" s="187"/>
      <c r="K176" s="187"/>
    </row>
    <row r="177" spans="2:11" ht="14.5" x14ac:dyDescent="0.35">
      <c r="B177" s="156" t="s">
        <v>107</v>
      </c>
      <c r="C177" s="187"/>
      <c r="D177" s="187"/>
      <c r="E177" s="187"/>
      <c r="G177" s="110">
        <v>1036</v>
      </c>
      <c r="H177" s="110">
        <v>991</v>
      </c>
      <c r="J177" s="187"/>
      <c r="K177" s="187"/>
    </row>
    <row r="178" spans="2:11" ht="14.5" x14ac:dyDescent="0.35">
      <c r="B178" s="155" t="s">
        <v>108</v>
      </c>
      <c r="C178" s="110">
        <v>-55</v>
      </c>
      <c r="D178" s="110">
        <v>-62</v>
      </c>
      <c r="E178" s="110">
        <v>-111</v>
      </c>
      <c r="G178" s="110">
        <v>-77</v>
      </c>
      <c r="H178" s="187"/>
      <c r="J178" s="187"/>
      <c r="K178" s="187"/>
    </row>
    <row r="179" spans="2:11" ht="14.5" x14ac:dyDescent="0.35">
      <c r="B179" s="155" t="s">
        <v>109</v>
      </c>
      <c r="C179" s="187"/>
      <c r="D179" s="187"/>
      <c r="E179" s="110">
        <v>83</v>
      </c>
      <c r="G179" s="187"/>
      <c r="H179" s="110">
        <v>675</v>
      </c>
      <c r="J179" s="187"/>
      <c r="K179" s="187"/>
    </row>
    <row r="180" spans="2:11" ht="14.5" x14ac:dyDescent="0.35">
      <c r="B180" s="155" t="s">
        <v>110</v>
      </c>
      <c r="C180" s="110"/>
      <c r="D180" s="110">
        <v>881</v>
      </c>
      <c r="E180" s="187"/>
      <c r="G180" s="187"/>
      <c r="H180" s="187"/>
      <c r="J180" s="187"/>
      <c r="K180" s="187"/>
    </row>
    <row r="181" spans="2:11" ht="14.5" x14ac:dyDescent="0.35">
      <c r="B181" s="155" t="s">
        <v>111</v>
      </c>
      <c r="C181" s="187"/>
      <c r="D181" s="187"/>
      <c r="E181" s="110">
        <v>103</v>
      </c>
      <c r="G181" s="187"/>
      <c r="H181" s="187"/>
      <c r="J181" s="187"/>
      <c r="K181" s="187"/>
    </row>
    <row r="182" spans="2:11" ht="14.5" x14ac:dyDescent="0.35">
      <c r="B182" s="155" t="s">
        <v>112</v>
      </c>
      <c r="C182" s="187"/>
      <c r="D182" s="187"/>
      <c r="E182" s="110">
        <v>-140</v>
      </c>
      <c r="G182" s="110">
        <v>-140</v>
      </c>
      <c r="H182" s="187"/>
      <c r="J182" s="187"/>
      <c r="K182" s="187"/>
    </row>
    <row r="183" spans="2:11" ht="14.5" x14ac:dyDescent="0.35">
      <c r="B183" s="155" t="s">
        <v>113</v>
      </c>
      <c r="C183" s="187"/>
      <c r="D183" s="187"/>
      <c r="E183" s="110">
        <v>-517</v>
      </c>
      <c r="G183" s="187"/>
      <c r="H183" s="187"/>
      <c r="J183" s="187"/>
      <c r="K183" s="187"/>
    </row>
    <row r="184" spans="2:11" ht="14.5" x14ac:dyDescent="0.35">
      <c r="B184" s="155" t="s">
        <v>114</v>
      </c>
      <c r="C184" s="110">
        <v>49</v>
      </c>
      <c r="D184" s="110">
        <v>-32</v>
      </c>
      <c r="E184" s="110">
        <v>-64</v>
      </c>
      <c r="G184" s="110">
        <v>-49</v>
      </c>
      <c r="H184" s="187"/>
      <c r="J184" s="187"/>
      <c r="K184" s="187"/>
    </row>
    <row r="185" spans="2:11" ht="14.5" x14ac:dyDescent="0.35">
      <c r="B185" s="155" t="s">
        <v>183</v>
      </c>
      <c r="C185" s="187"/>
      <c r="D185" s="187"/>
      <c r="E185" s="187"/>
      <c r="G185" s="187"/>
      <c r="H185" s="110">
        <v>95885</v>
      </c>
      <c r="J185" s="187"/>
      <c r="K185" s="187"/>
    </row>
    <row r="186" spans="2:11" ht="14.5" x14ac:dyDescent="0.35">
      <c r="B186" s="155" t="s">
        <v>115</v>
      </c>
      <c r="C186" s="110">
        <v>4405</v>
      </c>
      <c r="D186" s="110">
        <v>-576</v>
      </c>
      <c r="E186" s="110">
        <v>9223</v>
      </c>
      <c r="G186" s="112">
        <v>6635</v>
      </c>
      <c r="H186" s="112">
        <v>-2507</v>
      </c>
      <c r="J186" s="188"/>
      <c r="K186" s="188"/>
    </row>
    <row r="187" spans="2:11" ht="14.5" x14ac:dyDescent="0.35">
      <c r="B187" s="157" t="s">
        <v>12</v>
      </c>
      <c r="C187" s="110">
        <v>9530</v>
      </c>
      <c r="D187" s="110">
        <v>1188</v>
      </c>
      <c r="E187" s="110">
        <v>2392</v>
      </c>
      <c r="G187" s="187"/>
      <c r="H187" s="187"/>
      <c r="J187" s="187"/>
      <c r="K187" s="187"/>
    </row>
    <row r="188" spans="2:11" ht="14.5" x14ac:dyDescent="0.35">
      <c r="B188" s="155" t="s">
        <v>116</v>
      </c>
      <c r="C188" s="110"/>
      <c r="D188" s="110">
        <v>1051</v>
      </c>
      <c r="E188" s="110">
        <v>0</v>
      </c>
      <c r="G188" s="187"/>
      <c r="H188" s="187"/>
      <c r="J188" s="187"/>
      <c r="K188" s="187"/>
    </row>
    <row r="189" spans="2:11" ht="14.5" x14ac:dyDescent="0.35">
      <c r="B189" s="155" t="s">
        <v>117</v>
      </c>
      <c r="C189" s="110">
        <v>8285</v>
      </c>
      <c r="D189" s="110">
        <v>9820</v>
      </c>
      <c r="E189" s="110">
        <v>11122</v>
      </c>
      <c r="G189" s="110">
        <v>2522</v>
      </c>
      <c r="H189" s="110">
        <v>14209</v>
      </c>
      <c r="J189" s="187"/>
      <c r="K189" s="187"/>
    </row>
    <row r="190" spans="2:11" ht="14.5" x14ac:dyDescent="0.35">
      <c r="B190" s="118" t="s">
        <v>18</v>
      </c>
      <c r="C190" s="188"/>
      <c r="D190" s="188"/>
      <c r="E190" s="112">
        <v>618</v>
      </c>
      <c r="G190" s="112">
        <v>329</v>
      </c>
      <c r="H190" s="112">
        <v>240</v>
      </c>
      <c r="J190" s="188"/>
      <c r="K190" s="188"/>
    </row>
    <row r="191" spans="2:11" ht="14.5" x14ac:dyDescent="0.35">
      <c r="B191" s="118" t="s">
        <v>173</v>
      </c>
      <c r="C191" s="188"/>
      <c r="D191" s="188"/>
      <c r="E191" s="188"/>
      <c r="G191" s="188"/>
      <c r="H191" s="112">
        <v>283</v>
      </c>
      <c r="J191" s="188"/>
      <c r="K191" s="188"/>
    </row>
    <row r="192" spans="2:11" ht="14.5" x14ac:dyDescent="0.35">
      <c r="B192" s="155" t="s">
        <v>118</v>
      </c>
      <c r="C192" s="110">
        <v>10789</v>
      </c>
      <c r="D192" s="110">
        <v>-2340</v>
      </c>
      <c r="E192" s="110">
        <v>-3576</v>
      </c>
      <c r="G192" s="110">
        <v>-4405</v>
      </c>
      <c r="H192" s="110">
        <v>-1661</v>
      </c>
      <c r="J192" s="187"/>
      <c r="K192" s="187"/>
    </row>
    <row r="193" spans="1:34" ht="14.5" x14ac:dyDescent="0.35">
      <c r="B193" s="155" t="s">
        <v>119</v>
      </c>
      <c r="C193" s="110">
        <v>1177</v>
      </c>
      <c r="D193" s="187"/>
      <c r="E193" s="187"/>
      <c r="G193" s="187"/>
      <c r="H193" s="187"/>
      <c r="J193" s="187"/>
      <c r="K193" s="187"/>
    </row>
    <row r="194" spans="1:34" ht="14.5" x14ac:dyDescent="0.35">
      <c r="B194" s="155" t="s">
        <v>120</v>
      </c>
      <c r="C194" s="110">
        <v>2217</v>
      </c>
      <c r="D194" s="187"/>
      <c r="E194" s="187"/>
      <c r="G194" s="187"/>
      <c r="H194" s="187"/>
      <c r="J194" s="187"/>
      <c r="K194" s="187"/>
    </row>
    <row r="195" spans="1:34" s="131" customFormat="1" ht="14.5" x14ac:dyDescent="0.35">
      <c r="A195"/>
      <c r="B195" s="155" t="s">
        <v>121</v>
      </c>
      <c r="C195" s="110">
        <v>1348</v>
      </c>
      <c r="D195" s="110">
        <v>2373</v>
      </c>
      <c r="E195" s="110">
        <v>2374</v>
      </c>
      <c r="F195"/>
      <c r="G195" s="110">
        <v>1613</v>
      </c>
      <c r="H195" s="110">
        <v>1048</v>
      </c>
      <c r="I195"/>
      <c r="J195" s="187"/>
      <c r="K195" s="187"/>
      <c r="L195"/>
      <c r="M195"/>
      <c r="N195"/>
      <c r="O195"/>
      <c r="P195"/>
      <c r="Q195"/>
      <c r="R195"/>
      <c r="S195"/>
      <c r="T195"/>
      <c r="U195"/>
      <c r="V195"/>
      <c r="W195"/>
      <c r="X195"/>
      <c r="Y195"/>
      <c r="Z195"/>
      <c r="AA195"/>
      <c r="AB195"/>
      <c r="AC195"/>
      <c r="AD195"/>
      <c r="AE195"/>
      <c r="AF195"/>
      <c r="AG195"/>
      <c r="AH195"/>
    </row>
    <row r="196" spans="1:34" ht="14.5" x14ac:dyDescent="0.35">
      <c r="B196" s="155"/>
      <c r="C196" s="110">
        <v>120612</v>
      </c>
      <c r="D196" s="110">
        <v>121432</v>
      </c>
      <c r="E196" s="110">
        <v>130253</v>
      </c>
      <c r="G196" s="187"/>
      <c r="H196" s="187"/>
      <c r="J196" s="187"/>
      <c r="K196" s="187"/>
    </row>
    <row r="197" spans="1:34" ht="14.5" x14ac:dyDescent="0.35">
      <c r="B197" s="91" t="s">
        <v>122</v>
      </c>
      <c r="C197" s="110"/>
      <c r="D197" s="110"/>
      <c r="E197" s="110"/>
      <c r="G197" s="110"/>
      <c r="H197" s="110"/>
      <c r="J197" s="110"/>
      <c r="K197" s="110"/>
    </row>
    <row r="198" spans="1:34" ht="14.5" x14ac:dyDescent="0.35">
      <c r="B198" s="155" t="s">
        <v>123</v>
      </c>
      <c r="C198" s="110">
        <v>-29327</v>
      </c>
      <c r="D198" s="110">
        <v>24470</v>
      </c>
      <c r="E198" s="110">
        <v>-7418</v>
      </c>
      <c r="G198" s="110">
        <v>-36862</v>
      </c>
      <c r="H198" s="110">
        <v>-58832</v>
      </c>
      <c r="J198" s="187"/>
      <c r="K198" s="187"/>
    </row>
    <row r="199" spans="1:34" ht="14.5" x14ac:dyDescent="0.35">
      <c r="B199" s="155" t="s">
        <v>124</v>
      </c>
      <c r="C199" s="110">
        <v>-3690</v>
      </c>
      <c r="D199" s="110">
        <v>1160</v>
      </c>
      <c r="E199" s="110">
        <v>-8932</v>
      </c>
      <c r="G199" s="110">
        <v>-12614</v>
      </c>
      <c r="H199" s="110">
        <v>-3758</v>
      </c>
      <c r="J199" s="187"/>
      <c r="K199" s="187"/>
    </row>
    <row r="200" spans="1:34" s="131" customFormat="1" ht="14.5" x14ac:dyDescent="0.35">
      <c r="A200"/>
      <c r="B200" s="155" t="s">
        <v>125</v>
      </c>
      <c r="C200" s="110">
        <v>-8573</v>
      </c>
      <c r="D200" s="110">
        <v>16227</v>
      </c>
      <c r="E200" s="110">
        <v>14253</v>
      </c>
      <c r="F200"/>
      <c r="G200" s="110">
        <v>-9984</v>
      </c>
      <c r="H200" s="110">
        <v>9111</v>
      </c>
      <c r="I200"/>
      <c r="J200" s="187"/>
      <c r="K200" s="187"/>
      <c r="L200"/>
      <c r="M200"/>
      <c r="N200"/>
      <c r="O200"/>
      <c r="P200"/>
      <c r="Q200"/>
      <c r="R200"/>
      <c r="S200"/>
      <c r="T200"/>
      <c r="U200"/>
      <c r="V200"/>
      <c r="W200"/>
      <c r="X200"/>
      <c r="Y200"/>
      <c r="Z200"/>
      <c r="AA200"/>
      <c r="AB200"/>
      <c r="AC200"/>
      <c r="AD200"/>
      <c r="AE200"/>
      <c r="AF200"/>
      <c r="AG200"/>
      <c r="AH200"/>
    </row>
    <row r="201" spans="1:34" ht="14.5" x14ac:dyDescent="0.35">
      <c r="B201" s="91" t="s">
        <v>126</v>
      </c>
      <c r="C201" s="113">
        <f>SUM(C196:C200)</f>
        <v>79022</v>
      </c>
      <c r="D201" s="113">
        <v>163289</v>
      </c>
      <c r="E201" s="113">
        <v>128156</v>
      </c>
      <c r="G201" s="113">
        <f>SUM(G170:G200)</f>
        <v>6917</v>
      </c>
      <c r="H201" s="113">
        <f>SUM(H170:H200)</f>
        <v>3374</v>
      </c>
      <c r="J201" s="189"/>
      <c r="K201" s="189"/>
    </row>
    <row r="202" spans="1:34" ht="14.5" x14ac:dyDescent="0.35">
      <c r="B202" s="91"/>
      <c r="C202" s="113"/>
      <c r="D202" s="113"/>
      <c r="E202" s="113"/>
      <c r="G202" s="113"/>
      <c r="H202" s="113"/>
      <c r="J202" s="189"/>
      <c r="K202" s="189"/>
    </row>
    <row r="203" spans="1:34" ht="14.5" x14ac:dyDescent="0.35">
      <c r="B203" s="155" t="s">
        <v>127</v>
      </c>
      <c r="C203" s="110">
        <v>-12316</v>
      </c>
      <c r="D203" s="110">
        <v>-9330</v>
      </c>
      <c r="E203" s="110">
        <v>-10446</v>
      </c>
      <c r="G203" s="110">
        <v>-6511</v>
      </c>
      <c r="H203" s="110">
        <v>-2575</v>
      </c>
      <c r="J203" s="187"/>
      <c r="K203" s="187"/>
    </row>
    <row r="204" spans="1:34" s="131" customFormat="1" ht="14.5" x14ac:dyDescent="0.35">
      <c r="A204"/>
      <c r="B204" s="155" t="s">
        <v>128</v>
      </c>
      <c r="C204" s="110">
        <v>-1727</v>
      </c>
      <c r="D204" s="110">
        <v>-3094</v>
      </c>
      <c r="E204" s="110">
        <v>-1816</v>
      </c>
      <c r="F204"/>
      <c r="G204" s="110">
        <v>-896</v>
      </c>
      <c r="H204" s="110">
        <v>-906</v>
      </c>
      <c r="I204"/>
      <c r="J204" s="187"/>
      <c r="K204" s="187"/>
      <c r="L204"/>
      <c r="M204"/>
      <c r="N204"/>
      <c r="O204"/>
      <c r="P204"/>
      <c r="Q204"/>
      <c r="R204"/>
      <c r="S204"/>
      <c r="T204"/>
      <c r="U204"/>
      <c r="V204"/>
      <c r="W204"/>
      <c r="X204"/>
      <c r="Y204"/>
      <c r="Z204"/>
      <c r="AA204"/>
      <c r="AB204"/>
      <c r="AC204"/>
      <c r="AD204"/>
      <c r="AE204"/>
      <c r="AF204"/>
      <c r="AG204"/>
      <c r="AH204"/>
    </row>
    <row r="205" spans="1:34" ht="14.5" x14ac:dyDescent="0.35">
      <c r="B205" s="92" t="s">
        <v>129</v>
      </c>
      <c r="C205" s="93">
        <f>SUM(C201:C204)</f>
        <v>64979</v>
      </c>
      <c r="D205" s="93">
        <f t="shared" ref="D205:E205" si="0">SUM(D201:D204)</f>
        <v>150865</v>
      </c>
      <c r="E205" s="93">
        <f t="shared" si="0"/>
        <v>115894</v>
      </c>
      <c r="G205" s="93">
        <f t="shared" ref="G205:J205" si="1">SUM(G201:G204)</f>
        <v>-490</v>
      </c>
      <c r="H205" s="93">
        <f>SUM(H201:H204)</f>
        <v>-107</v>
      </c>
      <c r="J205" s="93">
        <f t="shared" si="1"/>
        <v>0</v>
      </c>
      <c r="K205" s="93">
        <f>SUM(K201:K204)</f>
        <v>0</v>
      </c>
    </row>
    <row r="206" spans="1:34" ht="14.5" x14ac:dyDescent="0.35">
      <c r="B206" s="91"/>
      <c r="D206" s="158"/>
      <c r="E206" s="158"/>
      <c r="G206" s="158"/>
      <c r="H206" s="158"/>
      <c r="J206" s="158"/>
      <c r="K206" s="158"/>
    </row>
    <row r="207" spans="1:34" ht="14.5" x14ac:dyDescent="0.35">
      <c r="B207" s="89" t="s">
        <v>130</v>
      </c>
      <c r="C207" s="154"/>
      <c r="D207" s="94"/>
      <c r="E207" s="94"/>
      <c r="G207" s="94"/>
      <c r="H207" s="94"/>
      <c r="J207" s="94"/>
      <c r="K207" s="94"/>
    </row>
    <row r="208" spans="1:34" ht="14.5" x14ac:dyDescent="0.35">
      <c r="B208" s="159" t="s">
        <v>131</v>
      </c>
      <c r="C208" s="110">
        <v>1062</v>
      </c>
      <c r="D208" s="110">
        <v>95</v>
      </c>
      <c r="E208" s="110">
        <v>158</v>
      </c>
      <c r="G208" s="110">
        <v>119</v>
      </c>
      <c r="H208" s="110">
        <v>67</v>
      </c>
      <c r="J208" s="187"/>
      <c r="K208" s="187"/>
    </row>
    <row r="209" spans="1:34" ht="14.5" x14ac:dyDescent="0.35">
      <c r="B209" s="159" t="s">
        <v>132</v>
      </c>
      <c r="C209" s="187"/>
      <c r="D209" s="187"/>
      <c r="E209" s="187"/>
      <c r="G209" s="187"/>
      <c r="H209" s="187"/>
      <c r="J209" s="187"/>
      <c r="K209" s="187"/>
    </row>
    <row r="210" spans="1:34" ht="14.5" x14ac:dyDescent="0.35">
      <c r="B210" s="159" t="s">
        <v>133</v>
      </c>
      <c r="C210" s="187"/>
      <c r="D210" s="187"/>
      <c r="E210" s="187"/>
      <c r="G210" s="187"/>
      <c r="H210" s="187"/>
      <c r="J210" s="187"/>
      <c r="K210" s="187"/>
    </row>
    <row r="211" spans="1:34" ht="14.5" x14ac:dyDescent="0.35">
      <c r="B211" s="159" t="s">
        <v>134</v>
      </c>
      <c r="C211" s="187"/>
      <c r="D211" s="187"/>
      <c r="E211" s="187"/>
      <c r="G211" s="187"/>
      <c r="H211" s="187"/>
      <c r="J211" s="187"/>
      <c r="K211" s="187"/>
    </row>
    <row r="212" spans="1:34" ht="14.5" x14ac:dyDescent="0.35">
      <c r="B212" s="159" t="s">
        <v>135</v>
      </c>
      <c r="C212" s="187"/>
      <c r="D212" s="187"/>
      <c r="E212" s="110">
        <v>-155</v>
      </c>
      <c r="G212" s="110">
        <v>-155</v>
      </c>
      <c r="H212" s="187"/>
      <c r="J212" s="187"/>
      <c r="K212" s="187"/>
    </row>
    <row r="213" spans="1:34" ht="14.5" x14ac:dyDescent="0.35">
      <c r="B213" s="159" t="s">
        <v>136</v>
      </c>
      <c r="C213" s="187"/>
      <c r="D213" s="187"/>
      <c r="E213" s="110">
        <v>899</v>
      </c>
      <c r="G213" s="110"/>
      <c r="H213" s="110"/>
      <c r="J213" s="187"/>
      <c r="K213" s="187"/>
    </row>
    <row r="214" spans="1:34" ht="14.5" x14ac:dyDescent="0.35">
      <c r="B214" s="159" t="s">
        <v>137</v>
      </c>
      <c r="C214" s="110">
        <v>127</v>
      </c>
      <c r="D214" s="110">
        <v>430</v>
      </c>
      <c r="E214" s="110">
        <v>406</v>
      </c>
      <c r="G214" s="110">
        <v>100</v>
      </c>
      <c r="H214" s="110">
        <v>233</v>
      </c>
      <c r="J214" s="187"/>
      <c r="K214" s="187"/>
    </row>
    <row r="215" spans="1:34" ht="14.5" x14ac:dyDescent="0.35">
      <c r="B215" s="159" t="s">
        <v>138</v>
      </c>
      <c r="C215" s="110">
        <v>-3339</v>
      </c>
      <c r="D215" s="187"/>
      <c r="E215" s="187"/>
      <c r="G215" s="187"/>
      <c r="H215" s="187"/>
      <c r="J215" s="187"/>
      <c r="K215" s="187"/>
    </row>
    <row r="216" spans="1:34" ht="14.5" x14ac:dyDescent="0.35">
      <c r="B216" s="159" t="s">
        <v>139</v>
      </c>
      <c r="C216" s="110">
        <v>-293</v>
      </c>
      <c r="D216" s="110">
        <v>-3500</v>
      </c>
      <c r="E216" s="110">
        <v>-2500</v>
      </c>
      <c r="G216" s="110">
        <v>-2500</v>
      </c>
      <c r="H216" s="110">
        <v>-5000</v>
      </c>
      <c r="J216" s="187"/>
      <c r="K216" s="187"/>
    </row>
    <row r="217" spans="1:34" ht="14.5" x14ac:dyDescent="0.35">
      <c r="B217" s="159" t="s">
        <v>140</v>
      </c>
      <c r="C217" s="110">
        <v>-4016</v>
      </c>
      <c r="D217" s="110">
        <v>-3480</v>
      </c>
      <c r="E217" s="110">
        <v>-3479</v>
      </c>
      <c r="G217" s="110">
        <v>-1509</v>
      </c>
      <c r="H217" s="110">
        <v>-1117</v>
      </c>
      <c r="J217" s="187"/>
      <c r="K217" s="187"/>
    </row>
    <row r="218" spans="1:34" ht="14.5" x14ac:dyDescent="0.35">
      <c r="B218" s="159" t="s">
        <v>141</v>
      </c>
      <c r="C218" s="110">
        <v>-11791</v>
      </c>
      <c r="D218" s="110">
        <v>-18936</v>
      </c>
      <c r="E218" s="110">
        <v>-22338</v>
      </c>
      <c r="G218" s="110">
        <v>-7775</v>
      </c>
      <c r="H218" s="110">
        <v>-4162</v>
      </c>
      <c r="J218" s="187"/>
      <c r="K218" s="187"/>
    </row>
    <row r="219" spans="1:34" ht="14.5" x14ac:dyDescent="0.35">
      <c r="B219" s="159" t="s">
        <v>142</v>
      </c>
      <c r="C219" s="187"/>
      <c r="D219" s="187"/>
      <c r="E219" s="110">
        <v>234</v>
      </c>
      <c r="G219" s="110">
        <v>93</v>
      </c>
      <c r="H219" s="110">
        <v>144</v>
      </c>
      <c r="J219" s="187"/>
      <c r="K219" s="187"/>
    </row>
    <row r="220" spans="1:34" ht="14.5" x14ac:dyDescent="0.35">
      <c r="B220" s="159" t="s">
        <v>143</v>
      </c>
      <c r="C220" s="187"/>
      <c r="D220" s="187"/>
      <c r="E220" s="187"/>
      <c r="G220" s="187"/>
      <c r="H220" s="187"/>
      <c r="J220" s="187"/>
      <c r="K220" s="187"/>
    </row>
    <row r="221" spans="1:34" ht="14.5" x14ac:dyDescent="0.35">
      <c r="B221" s="159" t="s">
        <v>144</v>
      </c>
      <c r="C221" s="110">
        <v>138</v>
      </c>
      <c r="D221" s="187"/>
      <c r="E221" s="187"/>
      <c r="G221" s="187"/>
      <c r="H221" s="187"/>
      <c r="J221" s="187"/>
      <c r="K221" s="187"/>
    </row>
    <row r="222" spans="1:34" s="131" customFormat="1" ht="14.5" x14ac:dyDescent="0.35">
      <c r="A222"/>
      <c r="B222" s="159" t="s">
        <v>145</v>
      </c>
      <c r="C222" s="110">
        <v>1555</v>
      </c>
      <c r="D222" s="110">
        <v>-786</v>
      </c>
      <c r="E222" s="187">
        <v>0</v>
      </c>
      <c r="F222"/>
      <c r="G222" s="187"/>
      <c r="H222" s="187"/>
      <c r="I222"/>
      <c r="J222" s="187"/>
      <c r="K222" s="187"/>
      <c r="L222"/>
      <c r="M222"/>
      <c r="N222"/>
      <c r="O222"/>
      <c r="P222"/>
      <c r="Q222"/>
      <c r="R222"/>
      <c r="S222"/>
      <c r="T222"/>
      <c r="U222"/>
      <c r="V222"/>
      <c r="W222"/>
      <c r="X222"/>
      <c r="Y222"/>
      <c r="Z222"/>
      <c r="AA222"/>
      <c r="AB222"/>
      <c r="AC222"/>
      <c r="AD222"/>
      <c r="AE222"/>
      <c r="AF222"/>
      <c r="AG222"/>
      <c r="AH222"/>
    </row>
    <row r="223" spans="1:34" s="17" customFormat="1" ht="14.5" x14ac:dyDescent="0.35">
      <c r="B223" s="95" t="s">
        <v>146</v>
      </c>
      <c r="C223" s="96">
        <f>SUM(C208:C222)</f>
        <v>-16557</v>
      </c>
      <c r="D223" s="100">
        <v>-26177</v>
      </c>
      <c r="E223" s="100">
        <v>-26775</v>
      </c>
      <c r="G223" s="100">
        <f>SUM(G208:G222)</f>
        <v>-11627</v>
      </c>
      <c r="H223" s="100">
        <f>SUM(H208:H222)</f>
        <v>-9835</v>
      </c>
      <c r="J223" s="100">
        <f>SUM(J208:J222)</f>
        <v>0</v>
      </c>
      <c r="K223" s="100">
        <f>SUM(K208:K222)</f>
        <v>0</v>
      </c>
    </row>
    <row r="224" spans="1:34" ht="14.5" x14ac:dyDescent="0.35">
      <c r="B224" s="91"/>
      <c r="D224" s="90"/>
      <c r="E224" s="90"/>
      <c r="G224" s="90"/>
      <c r="H224" s="90"/>
      <c r="J224" s="90"/>
      <c r="K224" s="90"/>
    </row>
    <row r="225" spans="2:11" ht="14.5" x14ac:dyDescent="0.35">
      <c r="B225" s="89" t="s">
        <v>147</v>
      </c>
      <c r="C225" s="154"/>
      <c r="D225" s="94"/>
      <c r="E225" s="94"/>
      <c r="G225" s="94"/>
      <c r="H225" s="94"/>
      <c r="J225" s="94"/>
      <c r="K225" s="94"/>
    </row>
    <row r="226" spans="2:11" ht="14.5" x14ac:dyDescent="0.35">
      <c r="B226" s="159" t="s">
        <v>148</v>
      </c>
      <c r="C226" s="34">
        <v>21500</v>
      </c>
      <c r="D226" s="190"/>
      <c r="E226" s="107">
        <v>405200</v>
      </c>
      <c r="G226" s="107">
        <v>405200</v>
      </c>
      <c r="H226" s="107">
        <v>27500</v>
      </c>
      <c r="J226" s="190"/>
      <c r="K226" s="190"/>
    </row>
    <row r="227" spans="2:11" ht="14.5" x14ac:dyDescent="0.35">
      <c r="B227" s="159" t="s">
        <v>149</v>
      </c>
      <c r="C227" s="177"/>
      <c r="D227" s="190"/>
      <c r="E227" s="107">
        <v>-11054</v>
      </c>
      <c r="G227" s="107">
        <v>-10375</v>
      </c>
      <c r="H227" s="190"/>
      <c r="J227" s="190"/>
      <c r="K227" s="190"/>
    </row>
    <row r="228" spans="2:11" ht="14.5" x14ac:dyDescent="0.35">
      <c r="B228" s="159" t="s">
        <v>150</v>
      </c>
      <c r="C228" s="34">
        <v>4985</v>
      </c>
      <c r="D228" s="107">
        <v>6299</v>
      </c>
      <c r="E228" s="107">
        <v>1475</v>
      </c>
      <c r="G228" s="107">
        <v>266</v>
      </c>
      <c r="H228" s="107">
        <v>210</v>
      </c>
      <c r="J228" s="190"/>
      <c r="K228" s="190"/>
    </row>
    <row r="229" spans="2:11" ht="14.5" x14ac:dyDescent="0.35">
      <c r="B229" s="159" t="s">
        <v>151</v>
      </c>
      <c r="C229" s="34">
        <v>-39690</v>
      </c>
      <c r="D229" s="107">
        <v>-35074</v>
      </c>
      <c r="E229" s="107">
        <v>-30527</v>
      </c>
      <c r="G229" s="107">
        <v>-15585</v>
      </c>
      <c r="H229" s="107">
        <v>-13386</v>
      </c>
      <c r="J229" s="190"/>
      <c r="K229" s="190"/>
    </row>
    <row r="230" spans="2:11" ht="14.5" x14ac:dyDescent="0.35">
      <c r="B230" s="159" t="s">
        <v>152</v>
      </c>
      <c r="C230" s="34">
        <v>-545</v>
      </c>
      <c r="D230" s="107">
        <v>-739</v>
      </c>
      <c r="E230" s="107">
        <v>-982</v>
      </c>
      <c r="G230" s="107">
        <v>-378</v>
      </c>
      <c r="H230" s="107">
        <v>-507</v>
      </c>
      <c r="J230" s="190"/>
      <c r="K230" s="190"/>
    </row>
    <row r="231" spans="2:11" ht="14.5" x14ac:dyDescent="0.35">
      <c r="B231" s="159" t="s">
        <v>153</v>
      </c>
      <c r="C231" s="34">
        <v>-198</v>
      </c>
      <c r="D231" s="107">
        <v>-2629</v>
      </c>
      <c r="E231" s="107">
        <v>-1680</v>
      </c>
      <c r="G231" s="107">
        <v>-1680</v>
      </c>
      <c r="H231" s="190"/>
      <c r="J231" s="190"/>
      <c r="K231" s="190"/>
    </row>
    <row r="232" spans="2:11" ht="14.5" x14ac:dyDescent="0.35">
      <c r="B232" s="159" t="s">
        <v>184</v>
      </c>
      <c r="C232" s="177"/>
      <c r="D232" s="190"/>
      <c r="E232" s="190"/>
      <c r="G232" s="190"/>
      <c r="H232" s="107">
        <v>-28933</v>
      </c>
      <c r="J232" s="190"/>
      <c r="K232" s="190"/>
    </row>
    <row r="233" spans="2:11" ht="14.5" x14ac:dyDescent="0.35">
      <c r="B233" s="162" t="s">
        <v>185</v>
      </c>
      <c r="C233" s="177"/>
      <c r="D233" s="190"/>
      <c r="E233" s="190"/>
      <c r="G233" s="190"/>
      <c r="H233" s="107">
        <v>2340</v>
      </c>
      <c r="J233" s="190"/>
      <c r="K233" s="190"/>
    </row>
    <row r="234" spans="2:11" ht="14.5" x14ac:dyDescent="0.35">
      <c r="B234" s="159" t="s">
        <v>154</v>
      </c>
      <c r="C234" s="177"/>
      <c r="D234" s="107">
        <v>1974</v>
      </c>
      <c r="E234" s="107">
        <v>1500</v>
      </c>
      <c r="G234" s="190"/>
      <c r="H234" s="107">
        <v>500</v>
      </c>
      <c r="J234" s="190"/>
      <c r="K234" s="190"/>
    </row>
    <row r="235" spans="2:11" ht="14.5" x14ac:dyDescent="0.35">
      <c r="B235" s="159" t="s">
        <v>155</v>
      </c>
      <c r="C235" s="177"/>
      <c r="D235" s="190"/>
      <c r="E235" s="107">
        <v>-470</v>
      </c>
      <c r="G235" s="107">
        <v>-322</v>
      </c>
      <c r="H235" s="190"/>
      <c r="J235" s="190"/>
      <c r="K235" s="190"/>
    </row>
    <row r="236" spans="2:11" ht="14.5" x14ac:dyDescent="0.35">
      <c r="B236" s="159" t="s">
        <v>156</v>
      </c>
      <c r="C236" s="34">
        <v>-56425</v>
      </c>
      <c r="D236" s="107">
        <v>-70710</v>
      </c>
      <c r="E236" s="107">
        <v>-400880</v>
      </c>
      <c r="G236" s="107">
        <v>-390750</v>
      </c>
      <c r="H236" s="107">
        <v>-10130</v>
      </c>
      <c r="J236" s="190"/>
      <c r="K236" s="190"/>
    </row>
    <row r="237" spans="2:11" ht="14.5" x14ac:dyDescent="0.35">
      <c r="B237" s="159" t="s">
        <v>157</v>
      </c>
      <c r="C237" s="177"/>
      <c r="D237" s="190"/>
      <c r="E237" s="190"/>
      <c r="G237" s="190"/>
      <c r="H237" s="190"/>
      <c r="J237" s="190"/>
      <c r="K237" s="190"/>
    </row>
    <row r="238" spans="2:11" ht="14.5" x14ac:dyDescent="0.35">
      <c r="B238" s="159" t="s">
        <v>158</v>
      </c>
      <c r="C238" s="34">
        <v>-3168</v>
      </c>
      <c r="D238" s="107">
        <v>-3265</v>
      </c>
      <c r="E238" s="107">
        <v>-3254</v>
      </c>
      <c r="G238" s="107">
        <v>-1655</v>
      </c>
      <c r="H238" s="107">
        <v>-1859</v>
      </c>
      <c r="J238" s="190"/>
      <c r="K238" s="190"/>
    </row>
    <row r="239" spans="2:11" ht="14.5" x14ac:dyDescent="0.35">
      <c r="B239" s="157" t="s">
        <v>186</v>
      </c>
      <c r="C239" s="177"/>
      <c r="D239" s="190"/>
      <c r="E239" s="190"/>
      <c r="G239" s="190"/>
      <c r="H239" s="107">
        <v>162</v>
      </c>
      <c r="J239" s="190"/>
      <c r="K239" s="190"/>
    </row>
    <row r="240" spans="2:11" ht="14.5" x14ac:dyDescent="0.35">
      <c r="B240" s="159" t="s">
        <v>159</v>
      </c>
      <c r="C240" s="34">
        <v>-21150</v>
      </c>
      <c r="D240" s="190"/>
      <c r="E240" s="190"/>
      <c r="G240" s="190"/>
      <c r="H240" s="190"/>
      <c r="J240" s="190"/>
      <c r="K240" s="190"/>
    </row>
    <row r="241" spans="1:34" ht="14.5" x14ac:dyDescent="0.35">
      <c r="B241" s="159" t="s">
        <v>160</v>
      </c>
      <c r="C241" s="177"/>
      <c r="D241" s="190"/>
      <c r="E241" s="190"/>
      <c r="G241" s="190"/>
      <c r="H241" s="190"/>
      <c r="J241" s="190"/>
      <c r="K241" s="190"/>
    </row>
    <row r="242" spans="1:34" ht="14.5" x14ac:dyDescent="0.35">
      <c r="B242" s="160" t="s">
        <v>161</v>
      </c>
      <c r="C242" s="177"/>
      <c r="D242" s="190"/>
      <c r="E242" s="190"/>
      <c r="G242" s="190"/>
      <c r="H242" s="190"/>
      <c r="J242" s="190"/>
      <c r="K242" s="190"/>
    </row>
    <row r="243" spans="1:34" s="131" customFormat="1" ht="14.5" x14ac:dyDescent="0.35">
      <c r="A243"/>
      <c r="B243" s="159" t="s">
        <v>162</v>
      </c>
      <c r="C243" s="177"/>
      <c r="D243" s="190"/>
      <c r="E243" s="107">
        <v>-693</v>
      </c>
      <c r="F243"/>
      <c r="G243" s="190"/>
      <c r="H243" s="190"/>
      <c r="I243"/>
      <c r="J243" s="190"/>
      <c r="K243" s="190"/>
      <c r="L243"/>
      <c r="M243"/>
      <c r="N243"/>
      <c r="O243"/>
      <c r="P243"/>
      <c r="Q243"/>
      <c r="R243"/>
      <c r="S243"/>
      <c r="T243"/>
      <c r="U243"/>
      <c r="V243"/>
      <c r="W243"/>
      <c r="X243"/>
      <c r="Y243"/>
      <c r="Z243"/>
      <c r="AA243"/>
      <c r="AB243"/>
      <c r="AC243"/>
      <c r="AD243"/>
      <c r="AE243"/>
      <c r="AF243"/>
      <c r="AG243"/>
      <c r="AH243"/>
    </row>
    <row r="244" spans="1:34" s="101" customFormat="1" ht="14.5" x14ac:dyDescent="0.35">
      <c r="A244" s="98"/>
      <c r="B244" s="99" t="s">
        <v>163</v>
      </c>
      <c r="C244" s="96">
        <f>SUM(C226:C243)</f>
        <v>-94691</v>
      </c>
      <c r="D244" s="100">
        <v>-104144</v>
      </c>
      <c r="E244" s="100">
        <v>-41365</v>
      </c>
      <c r="F244" s="98"/>
      <c r="G244" s="100">
        <f>SUM(G226:G243)</f>
        <v>-15279</v>
      </c>
      <c r="H244" s="100">
        <f>SUM(H226:H243)</f>
        <v>-24103</v>
      </c>
      <c r="I244" s="98"/>
      <c r="J244" s="100">
        <f>SUM(J226:J243)</f>
        <v>0</v>
      </c>
      <c r="K244" s="100">
        <f>SUM(K226:K243)</f>
        <v>0</v>
      </c>
      <c r="L244" s="98"/>
      <c r="M244" s="98"/>
      <c r="N244" s="98"/>
      <c r="O244" s="98"/>
      <c r="P244" s="98"/>
      <c r="Q244" s="98"/>
      <c r="R244" s="98"/>
      <c r="S244" s="98"/>
      <c r="T244" s="98"/>
      <c r="U244" s="98"/>
      <c r="V244" s="98"/>
      <c r="W244" s="98"/>
      <c r="X244" s="98"/>
      <c r="Y244" s="98"/>
      <c r="Z244" s="98"/>
      <c r="AA244" s="98"/>
      <c r="AB244" s="98"/>
      <c r="AC244" s="98"/>
      <c r="AD244" s="98"/>
      <c r="AE244" s="98"/>
      <c r="AF244" s="98"/>
      <c r="AG244" s="98"/>
      <c r="AH244" s="98"/>
    </row>
    <row r="245" spans="1:34" ht="14.5" x14ac:dyDescent="0.35">
      <c r="B245" s="155"/>
      <c r="D245" s="90"/>
      <c r="E245" s="90"/>
      <c r="G245" s="90"/>
      <c r="H245" s="90"/>
      <c r="J245" s="90"/>
      <c r="K245" s="90"/>
    </row>
    <row r="246" spans="1:34" ht="14.5" x14ac:dyDescent="0.35">
      <c r="B246" s="155" t="s">
        <v>164</v>
      </c>
      <c r="C246" s="15">
        <v>-46269</v>
      </c>
      <c r="D246" s="102">
        <v>20544</v>
      </c>
      <c r="E246" s="102">
        <v>47754</v>
      </c>
      <c r="G246" s="163">
        <f>G244+G223+G205</f>
        <v>-27396</v>
      </c>
      <c r="H246" s="163">
        <f>H244+H223+H205</f>
        <v>-34045</v>
      </c>
      <c r="J246" s="191"/>
      <c r="K246" s="191"/>
    </row>
    <row r="247" spans="1:34" s="131" customFormat="1" ht="14.5" x14ac:dyDescent="0.35">
      <c r="A247"/>
      <c r="B247" s="155" t="s">
        <v>165</v>
      </c>
      <c r="C247" s="15">
        <v>97427</v>
      </c>
      <c r="D247" s="102">
        <v>51158</v>
      </c>
      <c r="E247" s="102">
        <v>71702</v>
      </c>
      <c r="F247"/>
      <c r="G247" s="102">
        <v>71702</v>
      </c>
      <c r="H247" s="102">
        <v>119456</v>
      </c>
      <c r="I247"/>
      <c r="J247" s="192"/>
      <c r="K247" s="192"/>
      <c r="L247"/>
      <c r="M247"/>
      <c r="N247"/>
      <c r="O247"/>
      <c r="P247"/>
      <c r="Q247"/>
      <c r="R247"/>
      <c r="S247"/>
      <c r="T247"/>
      <c r="U247"/>
      <c r="V247"/>
      <c r="W247"/>
      <c r="X247"/>
      <c r="Y247"/>
      <c r="Z247"/>
      <c r="AA247"/>
      <c r="AB247"/>
      <c r="AC247"/>
      <c r="AD247"/>
      <c r="AE247"/>
      <c r="AF247"/>
      <c r="AG247"/>
      <c r="AH247"/>
    </row>
    <row r="248" spans="1:34" s="17" customFormat="1" ht="14.5" x14ac:dyDescent="0.35">
      <c r="B248" s="103" t="s">
        <v>166</v>
      </c>
      <c r="C248" s="96">
        <v>51158</v>
      </c>
      <c r="D248" s="97">
        <v>71702</v>
      </c>
      <c r="E248" s="97">
        <v>119456</v>
      </c>
      <c r="G248" s="97">
        <f>SUM(G246:G247)</f>
        <v>44306</v>
      </c>
      <c r="H248" s="97">
        <f>SUM(H246:H247)</f>
        <v>85411</v>
      </c>
      <c r="J248" s="97">
        <f>SUM(J246:J247)</f>
        <v>0</v>
      </c>
      <c r="K248" s="97">
        <f>SUM(K246:K247)</f>
        <v>0</v>
      </c>
    </row>
    <row r="249" spans="1:34" ht="14.5" x14ac:dyDescent="0.35"/>
    <row r="250" spans="1:34" ht="15" customHeight="1" x14ac:dyDescent="0.35">
      <c r="B250" s="52" t="s">
        <v>168</v>
      </c>
      <c r="C250" s="141"/>
      <c r="D250" s="141"/>
      <c r="E250" s="141"/>
      <c r="G250" s="141"/>
      <c r="H250" s="141"/>
      <c r="J250" s="141"/>
      <c r="K250" s="141"/>
    </row>
    <row r="251" spans="1:34" ht="14.5" x14ac:dyDescent="0.35">
      <c r="B251" s="161" t="s">
        <v>169</v>
      </c>
      <c r="C251" s="169"/>
      <c r="D251" s="15">
        <v>335491</v>
      </c>
      <c r="E251" s="15">
        <v>345618</v>
      </c>
      <c r="G251" s="15">
        <v>165563</v>
      </c>
      <c r="H251" s="15">
        <v>174993</v>
      </c>
      <c r="J251" s="169"/>
      <c r="K251" s="169"/>
    </row>
    <row r="252" spans="1:34" ht="14.5" x14ac:dyDescent="0.35">
      <c r="B252" s="161" t="s">
        <v>170</v>
      </c>
      <c r="C252" s="15">
        <v>361445</v>
      </c>
      <c r="D252" s="15">
        <v>30745</v>
      </c>
      <c r="E252" s="15">
        <v>36293</v>
      </c>
      <c r="G252" s="15">
        <v>23991</v>
      </c>
      <c r="H252" s="15">
        <v>19531</v>
      </c>
      <c r="J252" s="169"/>
      <c r="K252" s="169"/>
    </row>
    <row r="253" spans="1:34" ht="14.5" x14ac:dyDescent="0.35">
      <c r="B253" s="161" t="s">
        <v>171</v>
      </c>
      <c r="C253" s="104">
        <v>2584</v>
      </c>
      <c r="D253" s="104">
        <v>7800</v>
      </c>
      <c r="E253" s="104">
        <v>14000</v>
      </c>
      <c r="G253" s="104">
        <v>8000</v>
      </c>
      <c r="H253" s="104">
        <v>7000</v>
      </c>
      <c r="J253" s="169"/>
      <c r="K253" s="169"/>
    </row>
    <row r="254" spans="1:34" s="131" customFormat="1" ht="14.5" x14ac:dyDescent="0.35">
      <c r="A254"/>
      <c r="B254" s="161" t="s">
        <v>172</v>
      </c>
      <c r="C254" s="169"/>
      <c r="D254" s="15">
        <v>2602</v>
      </c>
      <c r="E254" s="15">
        <v>3826</v>
      </c>
      <c r="F254"/>
      <c r="G254" s="15">
        <v>1913</v>
      </c>
      <c r="H254" s="15">
        <v>5374</v>
      </c>
      <c r="I254"/>
      <c r="J254" s="169"/>
      <c r="K254" s="169"/>
      <c r="L254"/>
      <c r="M254"/>
      <c r="N254"/>
      <c r="O254"/>
      <c r="P254"/>
      <c r="Q254"/>
      <c r="R254"/>
      <c r="S254"/>
      <c r="T254"/>
      <c r="U254"/>
      <c r="V254"/>
      <c r="W254"/>
      <c r="X254"/>
      <c r="Y254"/>
      <c r="Z254"/>
      <c r="AA254"/>
      <c r="AB254"/>
      <c r="AC254"/>
      <c r="AD254"/>
      <c r="AE254"/>
      <c r="AF254"/>
      <c r="AG254"/>
      <c r="AH254"/>
    </row>
    <row r="255" spans="1:34" s="17" customFormat="1" ht="14.5" x14ac:dyDescent="0.35">
      <c r="B255" s="86" t="s">
        <v>167</v>
      </c>
      <c r="C255" s="39">
        <f>SUM(C251:C254)</f>
        <v>364029</v>
      </c>
      <c r="D255" s="39">
        <f>SUM(D251:D254)</f>
        <v>376638</v>
      </c>
      <c r="E255" s="39">
        <f>SUM(E251:E254)</f>
        <v>399737</v>
      </c>
      <c r="G255" s="39">
        <f>SUM(G251:G254)</f>
        <v>199467</v>
      </c>
      <c r="H255" s="39">
        <f>SUM(H251:H254)</f>
        <v>206898</v>
      </c>
      <c r="J255" s="39">
        <f>SUM(J251:J254)</f>
        <v>0</v>
      </c>
      <c r="K255" s="39">
        <f>SUM(K251:K254)</f>
        <v>0</v>
      </c>
    </row>
    <row r="256" spans="1:34" ht="14.5" x14ac:dyDescent="0.35">
      <c r="E256" s="13"/>
      <c r="G256" s="13"/>
      <c r="H256" s="13"/>
      <c r="J256" s="13"/>
      <c r="K256" s="13"/>
    </row>
  </sheetData>
  <conditionalFormatting sqref="B187">
    <cfRule type="expression" dxfId="1" priority="20" stopIfTrue="1">
      <formula>IF(COUNTA($B187)=0,0,MOD(SUBTOTAL(103,$A$16:$A187),2)=1)</formula>
    </cfRule>
  </conditionalFormatting>
  <conditionalFormatting sqref="B239 G246:H246 J246:K246">
    <cfRule type="expression" dxfId="0" priority="13" stopIfTrue="1">
      <formula>IF(COUNTA($A239)=0,0,MOD(SUBTOTAL(103,$A$11:$A239),2)=1)</formula>
    </cfRule>
  </conditionalFormatting>
  <pageMargins left="0.7" right="0.7" top="0.75" bottom="0.75" header="0.3" footer="0.3"/>
  <pageSetup orientation="portrait" r:id="rId1"/>
  <headerFooter>
    <oddFooter>&amp;L_x000D_&amp;1#&amp;"Aptos"&amp;10&amp;K000000 Confidential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F6160-5912-4626-92F5-369F51C4E977}">
  <dimension ref="B2:C8"/>
  <sheetViews>
    <sheetView showGridLines="0" zoomScale="63" workbookViewId="0"/>
  </sheetViews>
  <sheetFormatPr defaultRowHeight="14.5" x14ac:dyDescent="0.35"/>
  <cols>
    <col min="1" max="1" width="3.7265625" customWidth="1"/>
    <col min="2" max="2" width="5.7265625" style="121" customWidth="1"/>
    <col min="3" max="3" width="108.54296875" style="118" customWidth="1"/>
    <col min="4" max="4" width="8.7265625" customWidth="1"/>
  </cols>
  <sheetData>
    <row r="2" spans="2:3" ht="68.5" customHeight="1" x14ac:dyDescent="0.35">
      <c r="C2" s="127" t="e" vm="1">
        <v>#VALUE!</v>
      </c>
    </row>
    <row r="3" spans="2:3" ht="6" customHeight="1" x14ac:dyDescent="0.35">
      <c r="C3" s="127"/>
    </row>
    <row r="4" spans="2:3" x14ac:dyDescent="0.35">
      <c r="C4" s="209" t="s">
        <v>187</v>
      </c>
    </row>
    <row r="5" spans="2:3" x14ac:dyDescent="0.35">
      <c r="C5" s="122"/>
    </row>
    <row r="6" spans="2:3" ht="43.5" x14ac:dyDescent="0.35">
      <c r="B6" s="120">
        <v>1</v>
      </c>
      <c r="C6" s="119" t="s">
        <v>210</v>
      </c>
    </row>
    <row r="7" spans="2:3" ht="72.5" x14ac:dyDescent="0.35">
      <c r="B7" s="120">
        <v>2</v>
      </c>
      <c r="C7" s="119" t="s">
        <v>211</v>
      </c>
    </row>
    <row r="8" spans="2:3" ht="101.5" x14ac:dyDescent="0.35">
      <c r="B8" s="120">
        <v>3</v>
      </c>
      <c r="C8" s="119"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EE5DC-56AF-406A-A06D-38B57BF19FE9}">
  <dimension ref="B2:C17"/>
  <sheetViews>
    <sheetView showGridLines="0" zoomScale="74" workbookViewId="0"/>
  </sheetViews>
  <sheetFormatPr defaultRowHeight="14.5" x14ac:dyDescent="0.35"/>
  <cols>
    <col min="1" max="1" width="3.81640625" customWidth="1"/>
    <col min="2" max="2" width="53.90625" customWidth="1"/>
    <col min="3" max="3" width="12.90625" customWidth="1"/>
  </cols>
  <sheetData>
    <row r="2" spans="2:3" ht="49.5" customHeight="1" x14ac:dyDescent="0.35">
      <c r="B2" s="127" t="e" vm="1">
        <v>#VALUE!</v>
      </c>
    </row>
    <row r="3" spans="2:3" ht="6" customHeight="1" x14ac:dyDescent="0.35">
      <c r="B3" s="127"/>
    </row>
    <row r="4" spans="2:3" x14ac:dyDescent="0.35">
      <c r="B4" s="209" t="s">
        <v>187</v>
      </c>
    </row>
    <row r="5" spans="2:3" x14ac:dyDescent="0.35">
      <c r="B5" s="209"/>
    </row>
    <row r="6" spans="2:3" s="17" customFormat="1" ht="14.5" customHeight="1" x14ac:dyDescent="0.35">
      <c r="B6" s="207" t="s">
        <v>207</v>
      </c>
      <c r="C6" s="208"/>
    </row>
    <row r="7" spans="2:3" ht="15" thickBot="1" x14ac:dyDescent="0.4">
      <c r="C7" s="200" t="s">
        <v>204</v>
      </c>
    </row>
    <row r="8" spans="2:3" ht="14.5" customHeight="1" x14ac:dyDescent="0.35">
      <c r="C8" s="204" t="s">
        <v>205</v>
      </c>
    </row>
    <row r="9" spans="2:3" ht="29" x14ac:dyDescent="0.35">
      <c r="B9" s="196" t="s">
        <v>200</v>
      </c>
      <c r="C9" s="201">
        <v>430.2</v>
      </c>
    </row>
    <row r="10" spans="2:3" ht="14.5" customHeight="1" x14ac:dyDescent="0.35">
      <c r="B10" s="197" t="s">
        <v>201</v>
      </c>
      <c r="C10" s="202">
        <v>-85.4</v>
      </c>
    </row>
    <row r="11" spans="2:3" ht="14.5" customHeight="1" x14ac:dyDescent="0.35">
      <c r="B11" s="198" t="s">
        <v>98</v>
      </c>
      <c r="C11" s="203">
        <v>344.8</v>
      </c>
    </row>
    <row r="12" spans="2:3" ht="15" thickBot="1" x14ac:dyDescent="0.4">
      <c r="B12" s="199" t="s">
        <v>202</v>
      </c>
      <c r="C12" s="200">
        <v>139.30000000000001</v>
      </c>
    </row>
    <row r="13" spans="2:3" ht="15" thickBot="1" x14ac:dyDescent="0.4">
      <c r="B13" s="198" t="s">
        <v>203</v>
      </c>
      <c r="C13" s="205">
        <v>2.48</v>
      </c>
    </row>
    <row r="14" spans="2:3" ht="15" thickTop="1" x14ac:dyDescent="0.35"/>
    <row r="15" spans="2:3" ht="42.5" customHeight="1" x14ac:dyDescent="0.35">
      <c r="B15" s="210" t="s">
        <v>206</v>
      </c>
      <c r="C15" s="210"/>
    </row>
    <row r="16" spans="2:3" x14ac:dyDescent="0.35">
      <c r="B16" s="206"/>
      <c r="C16" s="206"/>
    </row>
    <row r="17" spans="2:3" ht="116.5" customHeight="1" x14ac:dyDescent="0.35">
      <c r="B17" s="211" t="s">
        <v>208</v>
      </c>
      <c r="C17" s="211"/>
    </row>
  </sheetData>
  <mergeCells count="2">
    <mergeCell ref="B15:C15"/>
    <mergeCell ref="B17:C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983F900FFDAA945A1C04A4893CA03EF" ma:contentTypeVersion="5" ma:contentTypeDescription="Create a new document." ma:contentTypeScope="" ma:versionID="96960109c0e6bf5bb7984ed7eb3547ca">
  <xsd:schema xmlns:xsd="http://www.w3.org/2001/XMLSchema" xmlns:xs="http://www.w3.org/2001/XMLSchema" xmlns:p="http://schemas.microsoft.com/office/2006/metadata/properties" xmlns:ns1="http://schemas.microsoft.com/sharepoint/v3" xmlns:ns2="d62a2bc2-2464-450c-a444-95121e83b16e" targetNamespace="http://schemas.microsoft.com/office/2006/metadata/properties" ma:root="true" ma:fieldsID="9bcd0551bb6c0a32a4c06dfaa75ec8cb" ns1:_="" ns2:_="">
    <xsd:import namespace="http://schemas.microsoft.com/sharepoint/v3"/>
    <xsd:import namespace="d62a2bc2-2464-450c-a444-95121e83b1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2a2bc2-2464-450c-a444-95121e83b1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F8F450-AD03-434E-8CC9-6312110BF9CB}">
  <ds:schemaRefs>
    <ds:schemaRef ds:uri="http://purl.org/dc/dcmitype/"/>
    <ds:schemaRef ds:uri="http://schemas.microsoft.com/sharepoint/v3"/>
    <ds:schemaRef ds:uri="http://purl.org/dc/terms/"/>
    <ds:schemaRef ds:uri="http://schemas.microsoft.com/office/2006/documentManagement/types"/>
    <ds:schemaRef ds:uri="http://purl.org/dc/elements/1.1/"/>
    <ds:schemaRef ds:uri="d62a2bc2-2464-450c-a444-95121e83b16e"/>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DA756BD-837D-4BC0-A5D9-4ADA961DACF4}">
  <ds:schemaRefs>
    <ds:schemaRef ds:uri="http://schemas.microsoft.com/sharepoint/v3/contenttype/forms"/>
  </ds:schemaRefs>
</ds:datastoreItem>
</file>

<file path=customXml/itemProps3.xml><?xml version="1.0" encoding="utf-8"?>
<ds:datastoreItem xmlns:ds="http://schemas.openxmlformats.org/officeDocument/2006/customXml" ds:itemID="{526C3AA0-11F6-4DA4-974F-2DF45577E4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62a2bc2-2464-450c-a444-95121e83b1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4ea0f31-3f06-45ef-8846-5a3085333b71}" enabled="1" method="Privileged" siteId="{f704ab1a-3e34-4240-bfe5-b8fce4f8d45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Disclaimer</vt:lpstr>
      <vt:lpstr>Financials</vt:lpstr>
      <vt:lpstr>Glossary</vt:lpstr>
      <vt:lpstr>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Anuja Shendye</dc:creator>
  <cp:lastModifiedBy>Anuja Shendye</cp:lastModifiedBy>
  <dcterms:created xsi:type="dcterms:W3CDTF">2026-06-22T13:10:42Z</dcterms:created>
  <dcterms:modified xsi:type="dcterms:W3CDTF">2026-08-20T07:13:52Z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0x010100C983F900FFDAA945A1C04A4893CA03EF</vt:lpwstr>
  </property>
</Properties>
</file>